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/>
  <mc:AlternateContent xmlns:mc="http://schemas.openxmlformats.org/markup-compatibility/2006">
    <mc:Choice Requires="x15">
      <x15ac:absPath xmlns:x15ac="http://schemas.microsoft.com/office/spreadsheetml/2010/11/ac" url="https://laaneharjuvv-my.sharepoint.com/personal/kati_tear_laaneharju_ee/Documents/AK 2026 muutmine/"/>
    </mc:Choice>
  </mc:AlternateContent>
  <xr:revisionPtr revIDLastSave="1510" documentId="8_{464BE4D7-3CCC-4179-9B97-A3A768981CFB}" xr6:coauthVersionLast="47" xr6:coauthVersionMax="47" xr10:uidLastSave="{AEF13F7E-AC80-476C-8B95-4E6009BCAED2}"/>
  <bookViews>
    <workbookView xWindow="30135" yWindow="165" windowWidth="21600" windowHeight="11295" xr2:uid="{00000000-000D-0000-FFFF-FFFF00000000}"/>
  </bookViews>
  <sheets>
    <sheet name="Lisa 4 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5" i="3" l="1"/>
  <c r="O135" i="3"/>
  <c r="N135" i="3"/>
  <c r="G134" i="3"/>
  <c r="D134" i="3"/>
  <c r="C134" i="3"/>
  <c r="Q18" i="3"/>
  <c r="O18" i="3"/>
  <c r="O19" i="3"/>
  <c r="O20" i="3"/>
  <c r="N19" i="3"/>
  <c r="N20" i="3"/>
  <c r="N27" i="3"/>
  <c r="O32" i="3"/>
  <c r="O33" i="3"/>
  <c r="O34" i="3"/>
  <c r="O35" i="3"/>
  <c r="O36" i="3"/>
  <c r="O37" i="3"/>
  <c r="O38" i="3"/>
  <c r="O39" i="3"/>
  <c r="O40" i="3"/>
  <c r="O41" i="3"/>
  <c r="O42" i="3"/>
  <c r="O31" i="3"/>
  <c r="N32" i="3"/>
  <c r="N33" i="3"/>
  <c r="N34" i="3"/>
  <c r="N35" i="3"/>
  <c r="N36" i="3"/>
  <c r="N37" i="3"/>
  <c r="N38" i="3"/>
  <c r="N39" i="3"/>
  <c r="N40" i="3"/>
  <c r="N41" i="3"/>
  <c r="N42" i="3"/>
  <c r="N31" i="3"/>
  <c r="N52" i="3"/>
  <c r="P56" i="3"/>
  <c r="P57" i="3"/>
  <c r="P58" i="3"/>
  <c r="P59" i="3"/>
  <c r="P60" i="3"/>
  <c r="P61" i="3"/>
  <c r="P62" i="3"/>
  <c r="P63" i="3"/>
  <c r="P64" i="3"/>
  <c r="P65" i="3"/>
  <c r="O58" i="3"/>
  <c r="O59" i="3"/>
  <c r="O60" i="3"/>
  <c r="O61" i="3"/>
  <c r="O62" i="3"/>
  <c r="O63" i="3"/>
  <c r="O64" i="3"/>
  <c r="O65" i="3"/>
  <c r="N58" i="3"/>
  <c r="N59" i="3"/>
  <c r="N60" i="3"/>
  <c r="N61" i="3"/>
  <c r="N62" i="3"/>
  <c r="N63" i="3"/>
  <c r="N64" i="3"/>
  <c r="N65" i="3"/>
  <c r="O83" i="3"/>
  <c r="O82" i="3"/>
  <c r="N83" i="3"/>
  <c r="N82" i="3"/>
  <c r="O86" i="3"/>
  <c r="N86" i="3"/>
  <c r="P106" i="3"/>
  <c r="N106" i="3"/>
  <c r="O116" i="3"/>
  <c r="N116" i="3"/>
  <c r="N124" i="3"/>
  <c r="O137" i="3"/>
  <c r="O136" i="3"/>
  <c r="N137" i="3"/>
  <c r="N136" i="3"/>
  <c r="O154" i="3"/>
  <c r="N154" i="3"/>
  <c r="P158" i="3"/>
  <c r="O158" i="3"/>
  <c r="P157" i="3"/>
  <c r="O157" i="3"/>
  <c r="N158" i="3"/>
  <c r="N157" i="3"/>
  <c r="N165" i="3"/>
  <c r="O165" i="3"/>
  <c r="O168" i="3"/>
  <c r="O169" i="3"/>
  <c r="O170" i="3"/>
  <c r="O171" i="3"/>
  <c r="O172" i="3"/>
  <c r="O173" i="3"/>
  <c r="O174" i="3"/>
  <c r="N168" i="3"/>
  <c r="N169" i="3"/>
  <c r="N170" i="3"/>
  <c r="N171" i="3"/>
  <c r="N172" i="3"/>
  <c r="N173" i="3"/>
  <c r="N174" i="3"/>
  <c r="O185" i="3"/>
  <c r="O183" i="3"/>
  <c r="O179" i="3"/>
  <c r="N179" i="3"/>
  <c r="N185" i="3"/>
  <c r="N183" i="3"/>
  <c r="O178" i="3"/>
  <c r="N178" i="3"/>
  <c r="O190" i="3"/>
  <c r="N190" i="3"/>
  <c r="O218" i="3"/>
  <c r="N218" i="3"/>
  <c r="O215" i="3"/>
  <c r="N215" i="3"/>
  <c r="Q208" i="3"/>
  <c r="O208" i="3"/>
  <c r="N208" i="3"/>
  <c r="Q199" i="3"/>
  <c r="P198" i="3"/>
  <c r="O198" i="3"/>
  <c r="N199" i="3"/>
  <c r="N198" i="3"/>
  <c r="Q192" i="3"/>
  <c r="E192" i="3"/>
  <c r="P171" i="3"/>
  <c r="O162" i="3"/>
  <c r="N162" i="3"/>
  <c r="I162" i="3"/>
  <c r="O126" i="3"/>
  <c r="N126" i="3"/>
  <c r="N113" i="3"/>
  <c r="E197" i="3"/>
  <c r="Q197" i="3" s="1"/>
  <c r="D197" i="3"/>
  <c r="D192" i="3" s="1"/>
  <c r="C197" i="3"/>
  <c r="C192" i="3" s="1"/>
  <c r="L215" i="3"/>
  <c r="I215" i="3"/>
  <c r="F215" i="3"/>
  <c r="F134" i="3"/>
  <c r="F125" i="3" s="1"/>
  <c r="L82" i="3"/>
  <c r="L78" i="3" s="1"/>
  <c r="I82" i="3"/>
  <c r="F82" i="3"/>
  <c r="P25" i="3"/>
  <c r="O25" i="3"/>
  <c r="E25" i="3"/>
  <c r="Q25" i="3" s="1"/>
  <c r="C16" i="3"/>
  <c r="C20" i="3"/>
  <c r="F20" i="3" s="1"/>
  <c r="I20" i="3" s="1"/>
  <c r="L20" i="3" s="1"/>
  <c r="M156" i="3"/>
  <c r="J156" i="3"/>
  <c r="G156" i="3"/>
  <c r="D156" i="3"/>
  <c r="F121" i="3"/>
  <c r="L156" i="3"/>
  <c r="I156" i="3"/>
  <c r="F156" i="3"/>
  <c r="C156" i="3"/>
  <c r="C58" i="3"/>
  <c r="L58" i="3"/>
  <c r="F58" i="3"/>
  <c r="I58" i="3"/>
  <c r="F178" i="3"/>
  <c r="F166" i="3"/>
  <c r="I166" i="3"/>
  <c r="I178" i="3"/>
  <c r="C13" i="3"/>
  <c r="C171" i="3"/>
  <c r="C151" i="3"/>
  <c r="E85" i="3"/>
  <c r="F85" i="3"/>
  <c r="G85" i="3"/>
  <c r="H85" i="3"/>
  <c r="I85" i="3"/>
  <c r="J85" i="3"/>
  <c r="K85" i="3"/>
  <c r="L85" i="3"/>
  <c r="M85" i="3"/>
  <c r="D85" i="3"/>
  <c r="C14" i="3"/>
  <c r="C11" i="3"/>
  <c r="H206" i="3"/>
  <c r="P134" i="3"/>
  <c r="P50" i="3"/>
  <c r="O50" i="3"/>
  <c r="O52" i="3"/>
  <c r="P52" i="3"/>
  <c r="L112" i="3"/>
  <c r="P197" i="3" l="1"/>
  <c r="O197" i="3"/>
  <c r="N197" i="3"/>
  <c r="Q206" i="3"/>
  <c r="P85" i="3"/>
  <c r="O134" i="3"/>
  <c r="N134" i="3"/>
  <c r="N25" i="3"/>
  <c r="P156" i="3"/>
  <c r="O156" i="3"/>
  <c r="N156" i="3"/>
  <c r="C9" i="3"/>
  <c r="C8" i="3" s="1"/>
  <c r="E30" i="3"/>
  <c r="F30" i="3"/>
  <c r="G30" i="3"/>
  <c r="H30" i="3"/>
  <c r="I30" i="3"/>
  <c r="J30" i="3"/>
  <c r="K30" i="3"/>
  <c r="Q46" i="3"/>
  <c r="Q47" i="3"/>
  <c r="Q48" i="3"/>
  <c r="Q45" i="3"/>
  <c r="N46" i="3"/>
  <c r="O46" i="3"/>
  <c r="P46" i="3"/>
  <c r="N47" i="3"/>
  <c r="O47" i="3"/>
  <c r="P47" i="3"/>
  <c r="N48" i="3"/>
  <c r="O48" i="3"/>
  <c r="P48" i="3"/>
  <c r="P45" i="3"/>
  <c r="O45" i="3"/>
  <c r="N45" i="3"/>
  <c r="E54" i="3"/>
  <c r="F54" i="3"/>
  <c r="G54" i="3"/>
  <c r="H54" i="3"/>
  <c r="I54" i="3"/>
  <c r="J54" i="3"/>
  <c r="K54" i="3"/>
  <c r="K56" i="3"/>
  <c r="H56" i="3"/>
  <c r="E56" i="3"/>
  <c r="D51" i="3"/>
  <c r="E51" i="3"/>
  <c r="F51" i="3"/>
  <c r="G51" i="3"/>
  <c r="H51" i="3"/>
  <c r="I51" i="3"/>
  <c r="J51" i="3"/>
  <c r="K51" i="3"/>
  <c r="L51" i="3"/>
  <c r="M51" i="3"/>
  <c r="C51" i="3"/>
  <c r="H189" i="3"/>
  <c r="H142" i="3" s="1"/>
  <c r="I189" i="3"/>
  <c r="J189" i="3"/>
  <c r="K189" i="3"/>
  <c r="K142" i="3" s="1"/>
  <c r="E189" i="3"/>
  <c r="E142" i="3" s="1"/>
  <c r="Q189" i="3" l="1"/>
  <c r="F44" i="3"/>
  <c r="G44" i="3"/>
  <c r="H44" i="3"/>
  <c r="I44" i="3"/>
  <c r="J44" i="3"/>
  <c r="K44" i="3"/>
  <c r="L44" i="3"/>
  <c r="M44" i="3"/>
  <c r="C44" i="3"/>
  <c r="D44" i="3"/>
  <c r="E44" i="3"/>
  <c r="Q44" i="3" l="1"/>
  <c r="P44" i="3"/>
  <c r="N44" i="3"/>
  <c r="O44" i="3"/>
  <c r="D115" i="3"/>
  <c r="E115" i="3"/>
  <c r="F115" i="3"/>
  <c r="G115" i="3"/>
  <c r="H115" i="3"/>
  <c r="I115" i="3"/>
  <c r="J115" i="3"/>
  <c r="K115" i="3"/>
  <c r="L115" i="3"/>
  <c r="M115" i="3"/>
  <c r="C115" i="3"/>
  <c r="D112" i="3"/>
  <c r="E112" i="3"/>
  <c r="F112" i="3"/>
  <c r="G112" i="3"/>
  <c r="H112" i="3"/>
  <c r="I112" i="3"/>
  <c r="J112" i="3"/>
  <c r="K112" i="3"/>
  <c r="M112" i="3"/>
  <c r="C112" i="3"/>
  <c r="P113" i="3"/>
  <c r="O113" i="3"/>
  <c r="K4" i="3"/>
  <c r="H4" i="3"/>
  <c r="E4" i="3"/>
  <c r="P191" i="3" l="1"/>
  <c r="O22" i="3"/>
  <c r="P22" i="3"/>
  <c r="N22" i="3"/>
  <c r="Q4" i="3"/>
  <c r="P121" i="3" l="1"/>
  <c r="O121" i="3"/>
  <c r="N121" i="3"/>
  <c r="P222" i="3"/>
  <c r="O222" i="3"/>
  <c r="P77" i="3"/>
  <c r="O77" i="3"/>
  <c r="P76" i="3"/>
  <c r="O76" i="3"/>
  <c r="P74" i="3"/>
  <c r="O74" i="3"/>
  <c r="I56" i="3"/>
  <c r="I29" i="3" s="1"/>
  <c r="J56" i="3"/>
  <c r="J29" i="3" s="1"/>
  <c r="L56" i="3"/>
  <c r="M56" i="3"/>
  <c r="F222" i="3"/>
  <c r="F206" i="3" s="1"/>
  <c r="G222" i="3"/>
  <c r="I222" i="3"/>
  <c r="I206" i="3" s="1"/>
  <c r="J222" i="3"/>
  <c r="L222" i="3"/>
  <c r="L206" i="3" s="1"/>
  <c r="M222" i="3"/>
  <c r="D160" i="3"/>
  <c r="F160" i="3"/>
  <c r="G160" i="3"/>
  <c r="I160" i="3"/>
  <c r="J160" i="3"/>
  <c r="L160" i="3"/>
  <c r="M160" i="3"/>
  <c r="C160" i="3"/>
  <c r="P161" i="3"/>
  <c r="P160" i="3" s="1"/>
  <c r="O161" i="3"/>
  <c r="O160" i="3" s="1"/>
  <c r="N161" i="3"/>
  <c r="N160" i="3" s="1"/>
  <c r="D150" i="3"/>
  <c r="F150" i="3"/>
  <c r="G150" i="3"/>
  <c r="I150" i="3"/>
  <c r="J150" i="3"/>
  <c r="L150" i="3"/>
  <c r="M150" i="3"/>
  <c r="C150" i="3"/>
  <c r="P151" i="3"/>
  <c r="P150" i="3" s="1"/>
  <c r="O151" i="3"/>
  <c r="O150" i="3" s="1"/>
  <c r="N151" i="3"/>
  <c r="N150" i="3" s="1"/>
  <c r="D78" i="3"/>
  <c r="F78" i="3"/>
  <c r="I78" i="3"/>
  <c r="C85" i="3"/>
  <c r="D75" i="3"/>
  <c r="F75" i="3"/>
  <c r="G75" i="3"/>
  <c r="I75" i="3"/>
  <c r="J75" i="3"/>
  <c r="L75" i="3"/>
  <c r="M75" i="3"/>
  <c r="C75" i="3"/>
  <c r="D73" i="3"/>
  <c r="F73" i="3"/>
  <c r="G73" i="3"/>
  <c r="I73" i="3"/>
  <c r="J73" i="3"/>
  <c r="L73" i="3"/>
  <c r="M73" i="3"/>
  <c r="C73" i="3"/>
  <c r="O206" i="3" l="1"/>
  <c r="N206" i="3"/>
  <c r="C78" i="3"/>
  <c r="O85" i="3"/>
  <c r="N85" i="3"/>
  <c r="I142" i="3"/>
  <c r="G72" i="3"/>
  <c r="F72" i="3"/>
  <c r="O73" i="3"/>
  <c r="P75" i="3"/>
  <c r="O75" i="3"/>
  <c r="P73" i="3"/>
  <c r="N75" i="3"/>
  <c r="D72" i="3"/>
  <c r="N73" i="3"/>
  <c r="C72" i="3"/>
  <c r="O72" i="3" l="1"/>
  <c r="P72" i="3"/>
  <c r="N72" i="3"/>
  <c r="O10" i="3"/>
  <c r="P10" i="3"/>
  <c r="O11" i="3"/>
  <c r="P11" i="3"/>
  <c r="O12" i="3"/>
  <c r="P12" i="3"/>
  <c r="O13" i="3"/>
  <c r="P13" i="3"/>
  <c r="O14" i="3"/>
  <c r="P14" i="3"/>
  <c r="O15" i="3"/>
  <c r="P15" i="3"/>
  <c r="O16" i="3"/>
  <c r="P16" i="3"/>
  <c r="P18" i="3"/>
  <c r="P17" i="3"/>
  <c r="O17" i="3"/>
  <c r="N18" i="3"/>
  <c r="N17" i="3"/>
  <c r="N10" i="3"/>
  <c r="N11" i="3"/>
  <c r="N12" i="3"/>
  <c r="N13" i="3"/>
  <c r="N14" i="3"/>
  <c r="N15" i="3"/>
  <c r="N16" i="3"/>
  <c r="F9" i="3"/>
  <c r="F8" i="3" s="1"/>
  <c r="G9" i="3"/>
  <c r="I9" i="3"/>
  <c r="I8" i="3" s="1"/>
  <c r="J9" i="3"/>
  <c r="L9" i="3"/>
  <c r="L8" i="3" s="1"/>
  <c r="M9" i="3"/>
  <c r="M8" i="3" s="1"/>
  <c r="D9" i="3"/>
  <c r="N77" i="3"/>
  <c r="N76" i="3"/>
  <c r="N74" i="3"/>
  <c r="N222" i="3"/>
  <c r="P51" i="3"/>
  <c r="O51" i="3"/>
  <c r="N51" i="3"/>
  <c r="O57" i="3"/>
  <c r="O56" i="3" s="1"/>
  <c r="N57" i="3"/>
  <c r="N56" i="3" s="1"/>
  <c r="N55" i="3"/>
  <c r="N54" i="3" s="1"/>
  <c r="G56" i="3"/>
  <c r="G29" i="3" s="1"/>
  <c r="D56" i="3"/>
  <c r="P43" i="3"/>
  <c r="O43" i="3"/>
  <c r="N43" i="3"/>
  <c r="L54" i="3"/>
  <c r="M54" i="3"/>
  <c r="D54" i="3"/>
  <c r="C30" i="3"/>
  <c r="D189" i="3"/>
  <c r="F189" i="3"/>
  <c r="F142" i="3" s="1"/>
  <c r="G189" i="3"/>
  <c r="L189" i="3"/>
  <c r="M189" i="3"/>
  <c r="C189" i="3"/>
  <c r="P167" i="3"/>
  <c r="O167" i="3"/>
  <c r="N167" i="3"/>
  <c r="D166" i="3"/>
  <c r="G166" i="3"/>
  <c r="G142" i="3" s="1"/>
  <c r="J166" i="3"/>
  <c r="J142" i="3" s="1"/>
  <c r="L166" i="3"/>
  <c r="M166" i="3"/>
  <c r="C166" i="3"/>
  <c r="D142" i="3" l="1"/>
  <c r="M142" i="3"/>
  <c r="L142" i="3"/>
  <c r="C142" i="3"/>
  <c r="P189" i="3"/>
  <c r="P9" i="3"/>
  <c r="P8" i="3" s="1"/>
  <c r="O9" i="3"/>
  <c r="O8" i="3" s="1"/>
  <c r="N9" i="3"/>
  <c r="P166" i="3"/>
  <c r="N189" i="3"/>
  <c r="N166" i="3"/>
  <c r="O189" i="3"/>
  <c r="O166" i="3"/>
  <c r="F56" i="3"/>
  <c r="F29" i="3" s="1"/>
  <c r="C56" i="3"/>
  <c r="P55" i="3"/>
  <c r="P54" i="3" s="1"/>
  <c r="O55" i="3"/>
  <c r="O54" i="3" s="1"/>
  <c r="C54" i="3"/>
  <c r="C29" i="3" l="1"/>
  <c r="D30" i="3"/>
  <c r="D29" i="3" s="1"/>
  <c r="L30" i="3"/>
  <c r="L29" i="3" s="1"/>
  <c r="M30" i="3"/>
  <c r="M29" i="3" s="1"/>
  <c r="N30" i="3"/>
  <c r="N29" i="3" s="1"/>
  <c r="O30" i="3"/>
  <c r="O29" i="3" s="1"/>
  <c r="P33" i="3"/>
  <c r="P30" i="3" s="1"/>
  <c r="P29" i="3" s="1"/>
  <c r="P112" i="3"/>
  <c r="N115" i="3"/>
  <c r="O115" i="3"/>
  <c r="P115" i="3"/>
  <c r="O112" i="3" l="1"/>
  <c r="O78" i="3" s="1"/>
  <c r="N8" i="3"/>
  <c r="N112" i="3"/>
  <c r="N78" i="3" s="1"/>
  <c r="G125" i="3"/>
  <c r="D125" i="3"/>
  <c r="C125" i="3"/>
  <c r="P192" i="3" l="1"/>
  <c r="O192" i="3"/>
  <c r="N192" i="3"/>
  <c r="P142" i="3"/>
  <c r="P125" i="3"/>
  <c r="O125" i="3"/>
  <c r="N125" i="3"/>
  <c r="L4" i="3"/>
  <c r="M4" i="3"/>
  <c r="C4" i="3"/>
  <c r="F4" i="3" l="1"/>
  <c r="J4" i="3"/>
  <c r="I4" i="3"/>
  <c r="D4" i="3"/>
  <c r="G4" i="3"/>
  <c r="P4" i="3" l="1"/>
  <c r="N191" i="3" l="1"/>
  <c r="O191" i="3"/>
  <c r="N4" i="3" l="1"/>
  <c r="O4" i="3"/>
  <c r="O142" i="3"/>
  <c r="N142" i="3"/>
</calcChain>
</file>

<file path=xl/sharedStrings.xml><?xml version="1.0" encoding="utf-8"?>
<sst xmlns="http://schemas.openxmlformats.org/spreadsheetml/2006/main" count="460" uniqueCount="450">
  <si>
    <t>Lisa 4 Lääne-Harju valla arengukava 2019−2030 tegevus- ja rahastamiskava aastatel 2026−2029</t>
  </si>
  <si>
    <t>Tegevus</t>
  </si>
  <si>
    <t>Kokku 2026 - 2029</t>
  </si>
  <si>
    <t>Kokku   valla eelarvest (VE) 2026-2029</t>
  </si>
  <si>
    <t>Kokku rahastuse lisaallikast (LA) 2026-2029</t>
  </si>
  <si>
    <t>Kokku välisrahastuse allikatest (VR) 2026-2029</t>
  </si>
  <si>
    <t>Rahastuse lisaallikas</t>
  </si>
  <si>
    <r>
      <t xml:space="preserve">Seadusest tulenev kohustus </t>
    </r>
    <r>
      <rPr>
        <sz val="14"/>
        <color rgb="FF000000"/>
        <rFont val="Times New Roman"/>
        <family val="1"/>
        <charset val="186"/>
      </rPr>
      <t>(jah/ei)</t>
    </r>
  </si>
  <si>
    <t>Vastutaja</t>
  </si>
  <si>
    <r>
      <t xml:space="preserve">Staatus </t>
    </r>
    <r>
      <rPr>
        <sz val="14"/>
        <color rgb="FF000000"/>
        <rFont val="Times New Roman"/>
        <family val="1"/>
        <charset val="186"/>
      </rPr>
      <t>(ootel, töös, peatatud)</t>
    </r>
  </si>
  <si>
    <t>VE</t>
  </si>
  <si>
    <t>LA</t>
  </si>
  <si>
    <t>VR</t>
  </si>
  <si>
    <t xml:space="preserve">Kõik valdkonnad </t>
  </si>
  <si>
    <t>1. Valitsemine</t>
  </si>
  <si>
    <t>1.1</t>
  </si>
  <si>
    <t>Avalike teenuste kavandamise ja osutamise arendamine</t>
  </si>
  <si>
    <t>1.2</t>
  </si>
  <si>
    <t>Elanike kaasamine ja kaasamise võimaluste laiendamine</t>
  </si>
  <si>
    <t>2.</t>
  </si>
  <si>
    <t>Haridus</t>
  </si>
  <si>
    <t>2.1</t>
  </si>
  <si>
    <t>Lääne-Harju valla haridusvaldkonna arengusuunad on sätestatud Lääne-Harju valla haridusstrateegias 2025-2030</t>
  </si>
  <si>
    <t>2.1.1</t>
  </si>
  <si>
    <t xml:space="preserve">Lääne-Harju valla haridus- ja kultuurilinnaku rajamine  </t>
  </si>
  <si>
    <t>2.1.2</t>
  </si>
  <si>
    <t>Lustipesa Lasteaed – Kurepesa maja Leholas, Metsamaja Kloogal ja Mesimummude maja Karjakülas, majade kaasajastamine</t>
  </si>
  <si>
    <t>2.1.3</t>
  </si>
  <si>
    <t>Koolide ja lasteaedade õuealade uuendamine, liikumisvõimaluste ja õuesõppe võimaluste suurendamine</t>
  </si>
  <si>
    <t>2.1.4</t>
  </si>
  <si>
    <t>Koolide ja lasteaedade tegevuse kooskõlla viimine energiatõhususe põhimõtetega</t>
  </si>
  <si>
    <t>2.1.5</t>
  </si>
  <si>
    <t>Paldiski Lasteaed Sipsiku maja remont</t>
  </si>
  <si>
    <t>2.1.6</t>
  </si>
  <si>
    <t>Uue lasteaiahoone ehitamine vastavalt vajadusele</t>
  </si>
  <si>
    <t>2.1.7</t>
  </si>
  <si>
    <t>Õpetajate motivatsioonisüsteemi elluviimine</t>
  </si>
  <si>
    <t>2.1.8</t>
  </si>
  <si>
    <t>Lääne-Harju valla koolides kaasava hariduse rakendamine</t>
  </si>
  <si>
    <t>RTK</t>
  </si>
  <si>
    <t>2.1.9</t>
  </si>
  <si>
    <t>Täiendav keeleõppetoetus</t>
  </si>
  <si>
    <t>HTM</t>
  </si>
  <si>
    <t>2.1.10</t>
  </si>
  <si>
    <t>Paldiski Vene Põhikooli ja Paldiski Ühisgümnaasiumi  liitmine Pakri Kooliks</t>
  </si>
  <si>
    <t>2.1.11</t>
  </si>
  <si>
    <t>Haridustöötajate töö- ja palgakorralduse kaasajastamine</t>
  </si>
  <si>
    <t>2.1.12</t>
  </si>
  <si>
    <t>Andekate programmi käivitamine koolides</t>
  </si>
  <si>
    <t>2.1.13</t>
  </si>
  <si>
    <t>Lääne-Harju Muusika- ja Kunstide Koolis huvihariduse omandamise võimaluste arendamine</t>
  </si>
  <si>
    <t>2.1.14</t>
  </si>
  <si>
    <t>Noorte huvide monitoorimine huviringide valiku tagamiseks</t>
  </si>
  <si>
    <t>2.2</t>
  </si>
  <si>
    <t>Haridusasutuste, ettevõtete ja vabaühenduste koostöö arendamine</t>
  </si>
  <si>
    <t>2.3</t>
  </si>
  <si>
    <t>Noorte osaluse suurendamine läbi võrgustikutöö ja noorsootöö arendamise</t>
  </si>
  <si>
    <t>2.3.1</t>
  </si>
  <si>
    <t>Piirkondlike noortetubade ja mobiilse noorsootöö arendamine</t>
  </si>
  <si>
    <t>2.3.2</t>
  </si>
  <si>
    <t>Noortele sobivate kaasamisvormide väljaarendamine</t>
  </si>
  <si>
    <t>2.4</t>
  </si>
  <si>
    <t>Huvihariduse ja noorsootöötajate motivatsioonisüsteemi ja konkurentsivõimelise palgasüsteemi arendamine</t>
  </si>
  <si>
    <t>3. Elamu- ja kommunaalmajandus</t>
  </si>
  <si>
    <t>3.1</t>
  </si>
  <si>
    <t>Asulakeskuste korrastamine</t>
  </si>
  <si>
    <t>3.1.1</t>
  </si>
  <si>
    <t>Lehola asulakeskuse arendamine ja korrastamine</t>
  </si>
  <si>
    <t>3.1.2</t>
  </si>
  <si>
    <t>Padise asulakeskuse arendamine ja korrastamine</t>
  </si>
  <si>
    <t>3.1.3</t>
  </si>
  <si>
    <t>Klooga alevikukeskuse korrastamine</t>
  </si>
  <si>
    <t>KaMin</t>
  </si>
  <si>
    <t>3.1.4</t>
  </si>
  <si>
    <t>Rummu alevikukeskuse korrastamine</t>
  </si>
  <si>
    <t>3.1.5</t>
  </si>
  <si>
    <t>Harju-Risti asulakeskuse korrastamine</t>
  </si>
  <si>
    <t>3.1.6</t>
  </si>
  <si>
    <t>Karjaküla asulakeskuse korrastamine</t>
  </si>
  <si>
    <t>3.1.7</t>
  </si>
  <si>
    <t>Ämari asulakeskuse korrastamine</t>
  </si>
  <si>
    <t>3.1.8</t>
  </si>
  <si>
    <t>Paldiski avaliku ruumi arendamine</t>
  </si>
  <si>
    <t>3.1.9</t>
  </si>
  <si>
    <t>Vasalemma mõisapargi rekonstrueerimine</t>
  </si>
  <si>
    <t>3.1.10</t>
  </si>
  <si>
    <t>Vasalemma asulakeskuse korrastamine</t>
  </si>
  <si>
    <t>3.1.11</t>
  </si>
  <si>
    <t>Keila-Joa asulakeskuse korrastamine</t>
  </si>
  <si>
    <t>3.1.12</t>
  </si>
  <si>
    <t>Kloogaranna rannaala arendamine ja olemasoleva säilitamine</t>
  </si>
  <si>
    <t>3.2</t>
  </si>
  <si>
    <t>Valla jäätmemajanduse arendamine, tegevused vastavalt kehtestatud jäätmekavale</t>
  </si>
  <si>
    <t>3.3</t>
  </si>
  <si>
    <t>Ühisveevärgi- ja kanalisatsioonisüsteemide rajamine ja rekonstrueerimine vastavalt ühisveevärgi ja -kanalisatsiooni arendamise kavale</t>
  </si>
  <si>
    <t>Fin AS Lahevesi eelarvest ja toetustest</t>
  </si>
  <si>
    <t>3.3.1</t>
  </si>
  <si>
    <t>Lohusalu reoveekogumisala veevarustuse ja kanalisatsiooni rekonstrueerimise ning rajamise I etapp</t>
  </si>
  <si>
    <t>3.3.2</t>
  </si>
  <si>
    <t>Harju-Risti puurkaev-pumpla rekonstrueerimine</t>
  </si>
  <si>
    <t>3.3.3</t>
  </si>
  <si>
    <t>Lehola reoveekogumisala veevarustuse ja kanalisatsiooni rekonstrueerimine</t>
  </si>
  <si>
    <t>3.3.4</t>
  </si>
  <si>
    <t>Rummu reoveekogumisala ühisveevärgi ja -kanalisatsiooni rekonstrueerimise I etapp</t>
  </si>
  <si>
    <t>KIK</t>
  </si>
  <si>
    <t>3.3.5</t>
  </si>
  <si>
    <t>Rummu reoveekogumisala ühisveevärgi ja -kanalisatsiooni rekonstrueerimise II etapp</t>
  </si>
  <si>
    <t>3.4</t>
  </si>
  <si>
    <t>Vallale kuuluvatel maaüksustel lagunenud ehitiste korrastamine või lammutamine</t>
  </si>
  <si>
    <t>3.5</t>
  </si>
  <si>
    <t xml:space="preserve">Pakri saarte elukeskkonna ja esmavajalike teenuste arendamine </t>
  </si>
  <si>
    <t>3.5.1</t>
  </si>
  <si>
    <t>Pakri sild (2025)</t>
  </si>
  <si>
    <t>3.6</t>
  </si>
  <si>
    <t>Tiheasustusealade elanike aiamaakasutuse korrastamine ja võimalusel seadustamine</t>
  </si>
  <si>
    <t>3.7</t>
  </si>
  <si>
    <t>Hajaasustusega maapiirkondades elavate perede elutingimuste parandamine</t>
  </si>
  <si>
    <t>3.7.1</t>
  </si>
  <si>
    <t>Hajaasustuse programmi taotlusvooru korraldamine</t>
  </si>
  <si>
    <t>3.8</t>
  </si>
  <si>
    <t>Korterelamute õuealade haljastuse ja hoovide korrastamise toetamine</t>
  </si>
  <si>
    <t>3.8.1</t>
  </si>
  <si>
    <t>Korterelamute õuealade haljastuse ja hoovide korrastamise ning aiandusühistutele jäätmemajade taotlusvooru korraldamine</t>
  </si>
  <si>
    <t>3.9</t>
  </si>
  <si>
    <t xml:space="preserve">Kalmistute kommunaal- ja jäätmemajanduse korrastamine, arendamine ja majandamine </t>
  </si>
  <si>
    <t>3.9.1</t>
  </si>
  <si>
    <t>Paldiski kalmistu laiendamine ja kommunaalmajanduse parendamine</t>
  </si>
  <si>
    <t>3.9.2</t>
  </si>
  <si>
    <t>Madise uue kalmistu laiendamine ja kommunaalmajanduse parendamine</t>
  </si>
  <si>
    <t>3.9.3</t>
  </si>
  <si>
    <t>Karjaküla kalmistu laiendamine ja kommunaalmajanduse parendamine</t>
  </si>
  <si>
    <t>3.9.4</t>
  </si>
  <si>
    <t>Harju-Risti kalmistu laiendamine ja kommunaalmajanduse parendamine</t>
  </si>
  <si>
    <t>3.9.5</t>
  </si>
  <si>
    <t>Vilivalla kalmistu laiendamine ja kommunaalmajanduse parendamine</t>
  </si>
  <si>
    <t>3.9.6</t>
  </si>
  <si>
    <t>Ohtu kalmistu laiendamine ja kommunaalmajanduse parendamine</t>
  </si>
  <si>
    <t>3.9.7</t>
  </si>
  <si>
    <t>Vanade kalmistute korrastamine ja väärtuslike hauatähiste säilitamine</t>
  </si>
  <si>
    <t>3.10</t>
  </si>
  <si>
    <t>Uute elurajoonide planeerimine valla asustusüksustes</t>
  </si>
  <si>
    <t>3.10.1</t>
  </si>
  <si>
    <t>Keila-Joa elamuala planeerimine</t>
  </si>
  <si>
    <t>3.10.2</t>
  </si>
  <si>
    <r>
      <rPr>
        <sz val="14"/>
        <color rgb="FF000000"/>
        <rFont val="Times New Roman"/>
        <family val="1"/>
        <charset val="186"/>
      </rPr>
      <t>Padise elamuala planeerimine</t>
    </r>
    <r>
      <rPr>
        <sz val="14"/>
        <color indexed="8"/>
        <rFont val="Times New Roman"/>
        <family val="1"/>
        <charset val="186"/>
      </rPr>
      <t xml:space="preserve"> </t>
    </r>
  </si>
  <si>
    <t>3.10.3</t>
  </si>
  <si>
    <t>Paldiski elamuala planeerimine</t>
  </si>
  <si>
    <t>3.11</t>
  </si>
  <si>
    <t>Kaunite kodude, äri- ja ühiskondlike objektide omanike tunnustamine</t>
  </si>
  <si>
    <t>3.12</t>
  </si>
  <si>
    <t>Loomade varjupaiga rajamine koostöös teiste kohalike omavalitsustega</t>
  </si>
  <si>
    <t>4. Keskkond ja kliima</t>
  </si>
  <si>
    <t>4.1</t>
  </si>
  <si>
    <t>Kliima- ja energiakava tegevuste elluviimine</t>
  </si>
  <si>
    <t>4.1.1</t>
  </si>
  <si>
    <t>Kliimamuutustele reageerimine</t>
  </si>
  <si>
    <t>4.2</t>
  </si>
  <si>
    <t>Teadlikkuse tõstmine</t>
  </si>
  <si>
    <t>4.2.1</t>
  </si>
  <si>
    <t>Lääne-Harju, Saku ja Kiili valla kliima- ja energiakava täiendamine ja teavitustöö</t>
  </si>
  <si>
    <t>4.2.2</t>
  </si>
  <si>
    <t xml:space="preserve">Teadlikkuse tõstmine lasteaedades </t>
  </si>
  <si>
    <t>5. Liikuvus</t>
  </si>
  <si>
    <t>5.1</t>
  </si>
  <si>
    <t>Ühistranspordi ja selle taristu arendamine</t>
  </si>
  <si>
    <t>5.1.1</t>
  </si>
  <si>
    <t>Meremõisa bussipeatuse rajamine</t>
  </si>
  <si>
    <t>5.1.2</t>
  </si>
  <si>
    <t>Meremõisa bussipeatuse valgustus</t>
  </si>
  <si>
    <t>5.2</t>
  </si>
  <si>
    <t xml:space="preserve">Jalgratta ja autoparklate loomine </t>
  </si>
  <si>
    <t>5.2.1</t>
  </si>
  <si>
    <t>Kergliikurite hooldusjaamade rajamine</t>
  </si>
  <si>
    <t>5.2.2</t>
  </si>
  <si>
    <t>Elektriautode kiirlaadimispunktid asulakeskustesse</t>
  </si>
  <si>
    <t>5.3</t>
  </si>
  <si>
    <t>Kergliiklusteede arendamine, arvestades liiklusturvalisust, valla piirkondlikku tasakaalu ning nutikate ja keskkonnasäästlike liikumis-lahenduste edendamist</t>
  </si>
  <si>
    <t>5.3.1</t>
  </si>
  <si>
    <t>Harju-Risti – Padise jalg- ja jalgrattatee</t>
  </si>
  <si>
    <t>5.3.2</t>
  </si>
  <si>
    <t>Keila − Paldiski jalg- ja jalgrattatee</t>
  </si>
  <si>
    <t>5.3.3</t>
  </si>
  <si>
    <t>Keila-Joa – Paldiski maantee jalg- ja jalgrattatee</t>
  </si>
  <si>
    <t>5.3.4</t>
  </si>
  <si>
    <t>Lehola − Kulna rdtj jalg- ja jalgrattatee</t>
  </si>
  <si>
    <t>5.3.5</t>
  </si>
  <si>
    <t>Klooga − Paldiski maantee jalg- ja jalgrattatee</t>
  </si>
  <si>
    <t>5.3.6</t>
  </si>
  <si>
    <t>Kloogaranna − Mere tee jalg- ja jalgrattatee</t>
  </si>
  <si>
    <t>5.3.7</t>
  </si>
  <si>
    <t>Kloogaranna − Üleoja tee jalg- ja jalgrattatee</t>
  </si>
  <si>
    <t>5.3.8</t>
  </si>
  <si>
    <t>Laulasmaa, Eeriku tee jalg- ja jalgrattatee</t>
  </si>
  <si>
    <t>5.3.9</t>
  </si>
  <si>
    <t>Laulasmaa, Side tee jalg- ja jalgrattatee</t>
  </si>
  <si>
    <t>5.3.10</t>
  </si>
  <si>
    <t>Laulasmaa, Laulasmaa tee jalg- ja jalgrattatee</t>
  </si>
  <si>
    <t>5.3.11</t>
  </si>
  <si>
    <t>Laulasmaa, Majaka tee jalg- ja jalgrattatee</t>
  </si>
  <si>
    <t>5.3.12</t>
  </si>
  <si>
    <t>Laulasmaa, Posti tee jalg- ja jalgrattatee</t>
  </si>
  <si>
    <t>5.3.13</t>
  </si>
  <si>
    <t>Lehola − Vasalemma − Ranna tee jalg- ja jalgrattatee</t>
  </si>
  <si>
    <t>5.3.14</t>
  </si>
  <si>
    <t>Paldiski − Leetse jalg- ja jalgrattatee</t>
  </si>
  <si>
    <t>5.3.15</t>
  </si>
  <si>
    <t>Treppoja ristmik − Türnpu tee jalg- ja jalgrattatee</t>
  </si>
  <si>
    <t>5.3.16</t>
  </si>
  <si>
    <t>Keila-Joa – Keila jalg- ja jalgrattatee</t>
  </si>
  <si>
    <t>5.3.17</t>
  </si>
  <si>
    <t>Madise tee - Kersalu jalg- ja jalgrattatee</t>
  </si>
  <si>
    <t>5.3.18</t>
  </si>
  <si>
    <t>Vasalemma – Ranna tee jalg- ja jalgrattatee</t>
  </si>
  <si>
    <t>5.3.19</t>
  </si>
  <si>
    <t>Padise – Madise jalg- ja jalgrattatee</t>
  </si>
  <si>
    <t>5.3.20</t>
  </si>
  <si>
    <t>Madise – Paldiski jalg- ja jalgrattatee</t>
  </si>
  <si>
    <t>5.3.21</t>
  </si>
  <si>
    <t>Vasalemma karjääri jalg- ja jalgrattatee</t>
  </si>
  <si>
    <t>5.3.22</t>
  </si>
  <si>
    <t>Oti – Harju-Risti jalg- ja jalgrattatee</t>
  </si>
  <si>
    <t>5.4</t>
  </si>
  <si>
    <t>Lautrikohtade võrgustiku väljaarendamine lähtudes kasutajate vajadusest ja piirkondlikust tasakaalustatusest</t>
  </si>
  <si>
    <t>5.4.1</t>
  </si>
  <si>
    <t>Slipiga lautrikoha kavandamine Lohusalu poolsaarele juurdepääsuga Vana-Sadama teelt</t>
  </si>
  <si>
    <t>5.4.2</t>
  </si>
  <si>
    <t>Kloogaranna rannaalale lautrikoha kavandamine</t>
  </si>
  <si>
    <t>5.4.3</t>
  </si>
  <si>
    <t>Pakrineeme sadamasse lautrikoha kavandamine</t>
  </si>
  <si>
    <t>5.5</t>
  </si>
  <si>
    <t>Kohalike teede ja tänavate rajamine ja rekonstrueerimine vastavalt teehoiukavale</t>
  </si>
  <si>
    <t>5.5.1</t>
  </si>
  <si>
    <t>Teehoiukava</t>
  </si>
  <si>
    <t>5.5.2</t>
  </si>
  <si>
    <t>Pärna ja Ringi tänavate ehitamine (Klooga)</t>
  </si>
  <si>
    <t>5.6</t>
  </si>
  <si>
    <t>Valla teede ja -tänavate, parklate ja peatuste valgustamine lähtudes vallavalitsuse tänavavalgustuse arendusplaanile</t>
  </si>
  <si>
    <t>5.6.1</t>
  </si>
  <si>
    <t>Kloogaranna – Laulasmaa vahelisele kergliiklusteele tänavavalgustuse lisamine</t>
  </si>
  <si>
    <t>5.6.2</t>
  </si>
  <si>
    <t xml:space="preserve">Keila-Joa/Meremõisa – Laulasmaa kergliiklustee valgustuse lisamine </t>
  </si>
  <si>
    <t>5.6.3</t>
  </si>
  <si>
    <t>Pargi tänavavalgustuse lisamine (Vasalemma)</t>
  </si>
  <si>
    <t>5.6.4</t>
  </si>
  <si>
    <t>Keila-Joa mänguväljaku valgstus</t>
  </si>
  <si>
    <t>5.6.5</t>
  </si>
  <si>
    <t>Männimäe tee tänavavalgustus</t>
  </si>
  <si>
    <t>5.7</t>
  </si>
  <si>
    <t>Bussi ootepaviljonide korrastamine</t>
  </si>
  <si>
    <t>5.7.1</t>
  </si>
  <si>
    <t>Peetri ootepaviljoni korrastamine (Paldiski)</t>
  </si>
  <si>
    <t>5.7.2</t>
  </si>
  <si>
    <t>Rummu ootepaviljoni korrastamine</t>
  </si>
  <si>
    <t>5.7.3</t>
  </si>
  <si>
    <t>Ämari ootepaviljoni korrastamine</t>
  </si>
  <si>
    <t>6. Sotsiaalne kaitse</t>
  </si>
  <si>
    <t>6.1</t>
  </si>
  <si>
    <t>Abivajaduse ja teenuste regulaarne analüüs ning andmepõhine juhtimine</t>
  </si>
  <si>
    <t>6.1.1</t>
  </si>
  <si>
    <t>Standardiseeritud hindamismetoodika juurutamine teenuste alusena</t>
  </si>
  <si>
    <t>6.1.2</t>
  </si>
  <si>
    <t>Kvaliteedihindamise süsteemi rakendamine</t>
  </si>
  <si>
    <t>6.2</t>
  </si>
  <si>
    <t>Valdkonna töötajate professionaalse võimekuse toetamine</t>
  </si>
  <si>
    <t>6.3</t>
  </si>
  <si>
    <t>Kriisimajutuse ja ajutise turvalise eluaseme lahenduste arendamine koostöös piirkondlike partneritega</t>
  </si>
  <si>
    <t>6.4</t>
  </si>
  <si>
    <t>Lääne-Harju Valla Tugikeskuse baasil toetatud elamise ja kogukonnas elamise teenuste arendamine</t>
  </si>
  <si>
    <t>6.5</t>
  </si>
  <si>
    <t>Karjaküla Sotsiaalkeskuse laiendamine</t>
  </si>
  <si>
    <t>6.5.1</t>
  </si>
  <si>
    <t>Karjaküla Sotsiaalkeskuse teenuste kvaliteedi parandamine</t>
  </si>
  <si>
    <t>6.6</t>
  </si>
  <si>
    <t>Piirkondliku koduteenuse mudeli arendamine inimeste kauem kodus elamise võimaldamiseks</t>
  </si>
  <si>
    <t>6.6.1</t>
  </si>
  <si>
    <t>Arendada eakate päevahoiu- ja päevakeskuse teenuseid üksilduse ja hoolduskoormuse vähendamiseks ning kodus elamise toetamiseks</t>
  </si>
  <si>
    <t>6.6.2</t>
  </si>
  <si>
    <t>Tervise- ja sotsiaalteenuste piirkondliku kättesaadavuse parandamine, sh koostöös perearstide ja koduõendusega</t>
  </si>
  <si>
    <t>6.6.3</t>
  </si>
  <si>
    <t>Kogukondlike teenuste ja vabatahtliku tegevuse arendamine sotsiaalvaldkonnas</t>
  </si>
  <si>
    <t>6.7</t>
  </si>
  <si>
    <t>Psühhosotsiaalse kriisiabi ja sotsiaalvaldkonna kriisivalmiduse süsteemi loomine ning rakendamine</t>
  </si>
  <si>
    <t>6.8</t>
  </si>
  <si>
    <t>Omastehooldajate toetamise süsteemi arendamine – teavitamine, nõustamine, tugigrupp</t>
  </si>
  <si>
    <t>6.9</t>
  </si>
  <si>
    <t>Eakate aktiivset vananemist toetavate tegevuste ja osalemis-võimaluste arendamine koostöös Lääne-Harju Kultuuri- ja Noortekeskuse ning Lääne-Harju Tugikeskusega</t>
  </si>
  <si>
    <t>6.9.1</t>
  </si>
  <si>
    <t>Lääne-Harju Eakate Nõukogu käivitamine ja aktiivsena hoidmine</t>
  </si>
  <si>
    <t>7. Kultuur, sport ja vaba aeg</t>
  </si>
  <si>
    <t>7.1</t>
  </si>
  <si>
    <t>Kultuuri koostöövõrgustiku arendamine</t>
  </si>
  <si>
    <t>7.2</t>
  </si>
  <si>
    <t>Kultuuritegevuste süsteemne arendamine</t>
  </si>
  <si>
    <t>7.3</t>
  </si>
  <si>
    <t>Pärimus- ja rahvuskultuuri väärtuste hoidmine ja arendamine</t>
  </si>
  <si>
    <t>7.4</t>
  </si>
  <si>
    <t>Valla omanduses olevate ajaloo-, pärandkultuuri- ja loodusobjektide korrastamine, väärtustavate tegevuste toetamine ja huvigruppide kaasamine</t>
  </si>
  <si>
    <t>7.4.1</t>
  </si>
  <si>
    <t>Muuseumi arendamine Vilivalla kabelis</t>
  </si>
  <si>
    <t>7.4.2</t>
  </si>
  <si>
    <t>Paldiski kindluse bastionide, muulide ja vallikraavi alade arendamine mitmefunktsiooniliseks turismi, vabaaja ja liikumise objektiks</t>
  </si>
  <si>
    <t>7.4.3</t>
  </si>
  <si>
    <t>Padise kloostriaia rajamine</t>
  </si>
  <si>
    <t>7.5</t>
  </si>
  <si>
    <t>Raamatukoguteenuse mitmekesistamine ja kaasajastamine</t>
  </si>
  <si>
    <t>7.5.1</t>
  </si>
  <si>
    <t>Raamatukogu renoveerimine RFID</t>
  </si>
  <si>
    <t>Kultuuriministeerium</t>
  </si>
  <si>
    <t>7.5.2</t>
  </si>
  <si>
    <t>Raamatukogutöö osaline automatiseerimine ja avatud raamatukogu lahenduse arendamine</t>
  </si>
  <si>
    <t>7.6</t>
  </si>
  <si>
    <t>Lääne-Harju Kultuuri- ja Noortekeskuse hoonete kaasajastamine</t>
  </si>
  <si>
    <t>7.6.1</t>
  </si>
  <si>
    <t>Lääne-Harju Kultuuri- ja Noortekeskuse Padise maja renoveerimine</t>
  </si>
  <si>
    <t>7.6.2</t>
  </si>
  <si>
    <t>Lääne-Harju Kultuuri- ja Noortekeskuse Klooga maja renoveerimine</t>
  </si>
  <si>
    <t>7.7</t>
  </si>
  <si>
    <t>Vallas tegutsevate vabaühenduste mittetulundustegevuse toetamine</t>
  </si>
  <si>
    <t>7.7.1</t>
  </si>
  <si>
    <t>Mittetulundustegevuse toetusvooru korraldamine</t>
  </si>
  <si>
    <t>7.7.2</t>
  </si>
  <si>
    <t>Talumistasu toetusvooru korraldamine</t>
  </si>
  <si>
    <t>7.8</t>
  </si>
  <si>
    <t>Kogukonnamajade tegevuste arendamine</t>
  </si>
  <si>
    <t>7.9</t>
  </si>
  <si>
    <t>Mitmefunktsiooniliste objektide arendamine, mis lisaks vaba aja veetmisele kannavad ka kogukondlikku, rekreatsioonilist ja turismialast funktsiooni</t>
  </si>
  <si>
    <t>7.9.1</t>
  </si>
  <si>
    <t>Kalaturg "Kiluväljak" I etapp - 3 alla</t>
  </si>
  <si>
    <t>Harju Kalastusühing</t>
  </si>
  <si>
    <t>7.10</t>
  </si>
  <si>
    <t>Kodulähedaste loodus- ja elukeskkonda ning vajadusi arvestavate aktiivset liikumisharrastust võimaldavate omaalgatuslike projektide toetamine</t>
  </si>
  <si>
    <t>7.10.1</t>
  </si>
  <si>
    <t xml:space="preserve">Miniareena koos välijõusaaliga Keila-Joale </t>
  </si>
  <si>
    <t>7.10.2</t>
  </si>
  <si>
    <t xml:space="preserve">Rummu spordihoone renoveerimine </t>
  </si>
  <si>
    <t>7.10.3</t>
  </si>
  <si>
    <t>Klooga rulapargi korrastamine</t>
  </si>
  <si>
    <t>7.11</t>
  </si>
  <si>
    <t>Mitmefunktsiooniliste mängu-, tegevus-, liikumis- ja vaba aja veetmise rajatiste rajamine, lähtudes kogukondade vajadustest ja valla piirkondlikust tasakaalustatusest</t>
  </si>
  <si>
    <t>7.11.1</t>
  </si>
  <si>
    <r>
      <t>Paldiski</t>
    </r>
    <r>
      <rPr>
        <sz val="14"/>
        <color rgb="FF000000"/>
        <rFont val="Times New Roman"/>
        <family val="1"/>
        <charset val="186"/>
      </rPr>
      <t xml:space="preserve"> linnapargi korrastamine</t>
    </r>
  </si>
  <si>
    <t>7.11.2</t>
  </si>
  <si>
    <t>Laulasmaa tegevuspargi rajamine</t>
  </si>
  <si>
    <t>7.11.3</t>
  </si>
  <si>
    <t>Vasalemma tegevuspargi rajamine</t>
  </si>
  <si>
    <t>7.11.4</t>
  </si>
  <si>
    <r>
      <t>Keila-Joa</t>
    </r>
    <r>
      <rPr>
        <sz val="14"/>
        <color rgb="FF000000"/>
        <rFont val="Times New Roman"/>
        <family val="1"/>
        <charset val="186"/>
      </rPr>
      <t xml:space="preserve"> tegevuspargi arendamine</t>
    </r>
  </si>
  <si>
    <t>7.11.5</t>
  </si>
  <si>
    <t>Padise tegevuspargi arendamine</t>
  </si>
  <si>
    <t>7.11.6</t>
  </si>
  <si>
    <t>Lehola kogukonna tegevuspargi arendamine</t>
  </si>
  <si>
    <t>7.11.7</t>
  </si>
  <si>
    <t>Paldiski koolistaadioni rajamine</t>
  </si>
  <si>
    <t>7.11.8</t>
  </si>
  <si>
    <t>Harju-Risti liikumislinnaku arendamine</t>
  </si>
  <si>
    <t>7.11.9</t>
  </si>
  <si>
    <t>Paldiskisse täismõõtmetega spordisaali rajamine</t>
  </si>
  <si>
    <t>7.11.10</t>
  </si>
  <si>
    <t>Multifunktsionaalse palliväljaku rajamine Ämari</t>
  </si>
  <si>
    <t>7.11.11</t>
  </si>
  <si>
    <t>Ämari madalronimisrada</t>
  </si>
  <si>
    <t>7.12</t>
  </si>
  <si>
    <t>Matka-, õppe- ja terviseradade rajamine ja korrastamine</t>
  </si>
  <si>
    <t>7.12.1</t>
  </si>
  <si>
    <t>Muula mägede terviserada Paldiskis</t>
  </si>
  <si>
    <t>7.12.2</t>
  </si>
  <si>
    <t>Vana-Veski - Madise terviserada</t>
  </si>
  <si>
    <t>7.12.3</t>
  </si>
  <si>
    <t>Padise terviseraja arendamine</t>
  </si>
  <si>
    <t>7.12.4</t>
  </si>
  <si>
    <t>Padise  kultuuri- ja loodusõpperada</t>
  </si>
  <si>
    <t>7.12.5</t>
  </si>
  <si>
    <t>Padise suusa- ja kelgumäe arendamine</t>
  </si>
  <si>
    <t>7.12.6</t>
  </si>
  <si>
    <t>Vasalemma terviseraja arendamine</t>
  </si>
  <si>
    <t>7.12.7</t>
  </si>
  <si>
    <t>Klooga terviseraja arendamine</t>
  </si>
  <si>
    <t>7.12.8</t>
  </si>
  <si>
    <t>Harju-Risti terviseraja arendamine</t>
  </si>
  <si>
    <t>7.12.9</t>
  </si>
  <si>
    <t>Paldiski - Pakri terviserada</t>
  </si>
  <si>
    <t>7.12.10</t>
  </si>
  <si>
    <t>Rummu karjääri terviserada</t>
  </si>
  <si>
    <t>7.13</t>
  </si>
  <si>
    <t>Randade ja supluskohtade heakorrastamine, varustamine rannainventariga ja rannaaladele juurdepääsude tagamine</t>
  </si>
  <si>
    <t>7.13.1</t>
  </si>
  <si>
    <t>Klooga järveranna arendamine</t>
  </si>
  <si>
    <t>7.14</t>
  </si>
  <si>
    <t>Lääne-Harju Spordikeskuse arendamine</t>
  </si>
  <si>
    <t>8. Tervis ja turvalisus</t>
  </si>
  <si>
    <t>8.1</t>
  </si>
  <si>
    <t>Valla heaoluprofiili järjepidevuse hoidmine</t>
  </si>
  <si>
    <t>8.2</t>
  </si>
  <si>
    <t>Kogukonna- ja valdkonnapõhiste vabaühenduste terviseteadliku tegevuse toetamine</t>
  </si>
  <si>
    <t>8.3</t>
  </si>
  <si>
    <t>Turvalisuse tagamine, turva- ja väljaõppesüsteemide väljaarendamine, vabatahtlike päästjate, abipolitseinike ja naabersektorite toetamine</t>
  </si>
  <si>
    <t>8.4</t>
  </si>
  <si>
    <t>Hoonevälise tulekustutusvee lahenduste arendamine asulatesja lisaks hajaasustuses eramute põhiselt</t>
  </si>
  <si>
    <t>8.5</t>
  </si>
  <si>
    <t>Kriisivalmiduse suurendamine</t>
  </si>
  <si>
    <t>8.5.1</t>
  </si>
  <si>
    <t>Kriisivarude täiendamine</t>
  </si>
  <si>
    <t>Pästeamet</t>
  </si>
  <si>
    <t>8.5.2</t>
  </si>
  <si>
    <t>ClimaResponce projekt</t>
  </si>
  <si>
    <t>Interreg</t>
  </si>
  <si>
    <t>9. Ligipääsetavus</t>
  </si>
  <si>
    <t>9.1</t>
  </si>
  <si>
    <t xml:space="preserve">Ligipääsetavuse valdkonna auditeerimine </t>
  </si>
  <si>
    <t>9.2</t>
  </si>
  <si>
    <t>Teenuste ja info ligipääsetavuse tagamine</t>
  </si>
  <si>
    <t>9.3</t>
  </si>
  <si>
    <t>KOV ja hallatavate asutuse töötajate teadlikkuse tõstmine</t>
  </si>
  <si>
    <t>9.4</t>
  </si>
  <si>
    <t>Valla hoonete ja avaliku ruumi ligipääsetavuse parandamine</t>
  </si>
  <si>
    <t>9.5</t>
  </si>
  <si>
    <t>Ligipääsetavuse põhimõtete süsteemne rakendamine investeeringute ja teenuste arendamisel</t>
  </si>
  <si>
    <t>10. Ettevõtluskeskkond</t>
  </si>
  <si>
    <t>10.1</t>
  </si>
  <si>
    <t>Ettevõtluspiirkondade sobitamine elukeskkonnaga tagades huvide tasakaalustatuse planeeringutegevuses</t>
  </si>
  <si>
    <t>10.2</t>
  </si>
  <si>
    <t>Investeeringute valda toomise soodustamise meetmete väljatöötamine ja rakendamine</t>
  </si>
  <si>
    <t>10.3</t>
  </si>
  <si>
    <t>Kohaliku omavalitsuse ja piirkonna ettevõtete koostöö arendamine</t>
  </si>
  <si>
    <t>10.4</t>
  </si>
  <si>
    <t>Energiavarustuse arendamine nii tarbimis- kui ka tootmisvõimsuste tagamiseks</t>
  </si>
  <si>
    <t>10.4.1</t>
  </si>
  <si>
    <t>Paldiski 330 kV liini rajamine</t>
  </si>
  <si>
    <t>10.5</t>
  </si>
  <si>
    <t>Strateegiliste taristuühenduste arendamine − ringraudtee, valda läbivad maanteed ja raudtee kaubajaam</t>
  </si>
  <si>
    <t>10.6</t>
  </si>
  <si>
    <t>Rohepöörde rakendamise toetamine ettevõtluses</t>
  </si>
  <si>
    <t>10.7</t>
  </si>
  <si>
    <t>Sotsiaalselt vastutustundlike ja kogukondadega koostööd tegevate ettevõtjate tunnustamine</t>
  </si>
  <si>
    <t>10.8</t>
  </si>
  <si>
    <t>Turismi- ja külastuskeskkonna ning turismisektoriga koostöö arendamine</t>
  </si>
  <si>
    <t>10.8.1</t>
  </si>
  <si>
    <t>Turismialastes koostööplatvormides osalemine</t>
  </si>
  <si>
    <t>10.8.2</t>
  </si>
  <si>
    <t xml:space="preserve">Personaalsete turismitoodete väljatöötamine koostöös turismiettevõtjatega </t>
  </si>
  <si>
    <t>10.8.3</t>
  </si>
  <si>
    <t>Vallas pakutavaid turismitooteid tutvustavate ja turustavate infokandjate ja -platvormide väljatöötamine</t>
  </si>
  <si>
    <t>10.8.4</t>
  </si>
  <si>
    <t>Digitaalsete infotahvlite rajamine valla enamkülastatavate objektide juurde</t>
  </si>
  <si>
    <t>10.8.5</t>
  </si>
  <si>
    <t>Veekogudel (meri, järved, jõed) ja saartel turismi soodustamiseks eelduste loomine (sadamad, rannaalad, ligipääsud)</t>
  </si>
  <si>
    <t>10.9</t>
  </si>
  <si>
    <t>Taristuühenduste ehitamine või rekonstrueerimine ettevõtetele ja tööstusaladele</t>
  </si>
  <si>
    <t>10.10</t>
  </si>
  <si>
    <t>Koostöö edendamine ettevõtjate ja ettevõtjate ühendustega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</si>
</sst>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indexed="8"/>
      <name val="Helvetica Neue"/>
    </font>
    <font>
      <sz val="8"/>
      <name val="Helvetica Neue"/>
    </font>
    <font>
      <b/>
      <sz val="14"/>
      <color indexed="8"/>
      <name val="Times New Roman"/>
      <family val="1"/>
      <charset val="186"/>
    </font>
    <font>
      <sz val="14"/>
      <color indexed="8"/>
      <name val="Times New Roman"/>
      <family val="1"/>
      <charset val="186"/>
    </font>
    <font>
      <b/>
      <sz val="14"/>
      <color theme="0"/>
      <name val="Times New Roman"/>
      <family val="1"/>
      <charset val="186"/>
    </font>
    <font>
      <sz val="14"/>
      <name val="Times New Roman"/>
      <family val="1"/>
      <charset val="186"/>
    </font>
    <font>
      <sz val="14"/>
      <color rgb="FF000000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sz val="14"/>
      <color theme="0"/>
      <name val="Times New Roman"/>
      <family val="1"/>
      <charset val="186"/>
    </font>
    <font>
      <sz val="14"/>
      <color theme="1"/>
      <name val="Times New Roman"/>
      <family val="1"/>
      <charset val="186"/>
    </font>
    <font>
      <strike/>
      <sz val="14"/>
      <color indexed="8"/>
      <name val="Times New Roman"/>
      <family val="1"/>
      <charset val="186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1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1" tint="0.34998626667073579"/>
      </left>
      <right style="medium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58">
    <xf numFmtId="0" fontId="0" fillId="0" borderId="0" xfId="0">
      <alignment vertical="top" wrapText="1"/>
    </xf>
    <xf numFmtId="0" fontId="3" fillId="0" borderId="0" xfId="0" applyNumberFormat="1" applyFont="1" applyAlignment="1">
      <alignment vertical="center" wrapText="1"/>
    </xf>
    <xf numFmtId="0" fontId="3" fillId="5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0" fontId="2" fillId="5" borderId="1" xfId="0" applyNumberFormat="1" applyFont="1" applyFill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5" borderId="1" xfId="0" applyNumberFormat="1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justify" vertical="center" wrapText="1"/>
    </xf>
    <xf numFmtId="49" fontId="2" fillId="5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vertical="center" wrapText="1"/>
    </xf>
    <xf numFmtId="49" fontId="3" fillId="5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justify" vertical="center" wrapText="1"/>
    </xf>
    <xf numFmtId="49" fontId="6" fillId="5" borderId="1" xfId="0" applyNumberFormat="1" applyFont="1" applyFill="1" applyBorder="1" applyAlignment="1">
      <alignment horizontal="justify" vertical="center" wrapText="1"/>
    </xf>
    <xf numFmtId="49" fontId="8" fillId="5" borderId="1" xfId="0" applyNumberFormat="1" applyFont="1" applyFill="1" applyBorder="1" applyAlignment="1">
      <alignment horizontal="justify" vertical="center" wrapText="1"/>
    </xf>
    <xf numFmtId="0" fontId="8" fillId="0" borderId="1" xfId="0" applyFont="1" applyBorder="1">
      <alignment vertical="top" wrapText="1"/>
    </xf>
    <xf numFmtId="49" fontId="2" fillId="5" borderId="1" xfId="0" applyNumberFormat="1" applyFont="1" applyFill="1" applyBorder="1" applyAlignment="1">
      <alignment horizontal="justify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49" fontId="2" fillId="5" borderId="1" xfId="0" applyNumberFormat="1" applyFont="1" applyFill="1" applyBorder="1" applyAlignment="1">
      <alignment horizontal="justify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4" fillId="7" borderId="1" xfId="0" applyNumberFormat="1" applyFont="1" applyFill="1" applyBorder="1" applyAlignment="1">
      <alignment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3" fontId="4" fillId="8" borderId="1" xfId="0" applyNumberFormat="1" applyFont="1" applyFill="1" applyBorder="1" applyAlignment="1">
      <alignment horizontal="center" vertical="center" wrapText="1"/>
    </xf>
    <xf numFmtId="3" fontId="4" fillId="10" borderId="1" xfId="0" applyNumberFormat="1" applyFont="1" applyFill="1" applyBorder="1" applyAlignment="1">
      <alignment horizontal="center" vertical="center" wrapText="1"/>
    </xf>
    <xf numFmtId="3" fontId="4" fillId="11" borderId="1" xfId="0" applyNumberFormat="1" applyFont="1" applyFill="1" applyBorder="1" applyAlignment="1">
      <alignment horizontal="center" vertical="center" wrapText="1"/>
    </xf>
    <xf numFmtId="3" fontId="4" fillId="12" borderId="1" xfId="0" applyNumberFormat="1" applyFont="1" applyFill="1" applyBorder="1" applyAlignment="1">
      <alignment horizontal="center" vertical="center" wrapText="1"/>
    </xf>
    <xf numFmtId="3" fontId="7" fillId="15" borderId="1" xfId="0" applyNumberFormat="1" applyFont="1" applyFill="1" applyBorder="1" applyAlignment="1">
      <alignment horizontal="center" vertical="center" wrapText="1"/>
    </xf>
    <xf numFmtId="3" fontId="4" fillId="15" borderId="1" xfId="0" applyNumberFormat="1" applyFont="1" applyFill="1" applyBorder="1" applyAlignment="1">
      <alignment horizontal="center" vertical="center" wrapText="1"/>
    </xf>
    <xf numFmtId="3" fontId="4" fillId="13" borderId="1" xfId="0" applyNumberFormat="1" applyFont="1" applyFill="1" applyBorder="1" applyAlignment="1">
      <alignment horizontal="center" vertical="center" wrapText="1"/>
    </xf>
    <xf numFmtId="3" fontId="4" fillId="14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3" fontId="4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top" wrapText="1"/>
    </xf>
    <xf numFmtId="0" fontId="2" fillId="0" borderId="1" xfId="0" applyNumberFormat="1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>
      <alignment vertical="top" wrapText="1"/>
    </xf>
    <xf numFmtId="0" fontId="3" fillId="0" borderId="1" xfId="0" applyFont="1" applyBorder="1">
      <alignment vertical="top" wrapText="1"/>
    </xf>
    <xf numFmtId="0" fontId="2" fillId="0" borderId="0" xfId="0" applyNumberFormat="1" applyFont="1" applyFill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4" fillId="6" borderId="2" xfId="0" applyNumberFormat="1" applyFont="1" applyFill="1" applyBorder="1" applyAlignment="1">
      <alignment horizontal="left" vertical="center" wrapText="1"/>
    </xf>
    <xf numFmtId="3" fontId="5" fillId="0" borderId="2" xfId="0" applyNumberFormat="1" applyFont="1" applyFill="1" applyBorder="1" applyAlignment="1">
      <alignment horizontal="left" vertical="center" wrapText="1"/>
    </xf>
    <xf numFmtId="3" fontId="7" fillId="0" borderId="2" xfId="0" applyNumberFormat="1" applyFont="1" applyFill="1" applyBorder="1" applyAlignment="1">
      <alignment horizontal="left" vertical="center" wrapText="1"/>
    </xf>
    <xf numFmtId="49" fontId="4" fillId="7" borderId="2" xfId="0" applyNumberFormat="1" applyFont="1" applyFill="1" applyBorder="1" applyAlignment="1">
      <alignment vertical="center" wrapText="1"/>
    </xf>
    <xf numFmtId="3" fontId="4" fillId="8" borderId="2" xfId="0" applyNumberFormat="1" applyFont="1" applyFill="1" applyBorder="1" applyAlignment="1">
      <alignment horizontal="left" vertical="center" wrapText="1"/>
    </xf>
    <xf numFmtId="3" fontId="4" fillId="9" borderId="2" xfId="0" applyNumberFormat="1" applyFont="1" applyFill="1" applyBorder="1" applyAlignment="1">
      <alignment horizontal="left" vertical="center" wrapText="1"/>
    </xf>
    <xf numFmtId="3" fontId="4" fillId="11" borderId="2" xfId="0" applyNumberFormat="1" applyFont="1" applyFill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left" vertical="center" wrapText="1"/>
    </xf>
    <xf numFmtId="3" fontId="4" fillId="12" borderId="2" xfId="0" applyNumberFormat="1" applyFont="1" applyFill="1" applyBorder="1" applyAlignment="1">
      <alignment horizontal="left" vertical="center" wrapText="1"/>
    </xf>
    <xf numFmtId="3" fontId="9" fillId="0" borderId="2" xfId="0" applyNumberFormat="1" applyFont="1" applyFill="1" applyBorder="1" applyAlignment="1">
      <alignment horizontal="left" vertical="center" wrapText="1"/>
    </xf>
    <xf numFmtId="3" fontId="4" fillId="0" borderId="2" xfId="0" applyNumberFormat="1" applyFont="1" applyFill="1" applyBorder="1" applyAlignment="1">
      <alignment horizontal="left" vertical="center" wrapText="1"/>
    </xf>
    <xf numFmtId="3" fontId="4" fillId="15" borderId="2" xfId="0" applyNumberFormat="1" applyFont="1" applyFill="1" applyBorder="1" applyAlignment="1">
      <alignment horizontal="left" vertical="center" wrapText="1"/>
    </xf>
    <xf numFmtId="3" fontId="4" fillId="13" borderId="2" xfId="0" applyNumberFormat="1" applyFont="1" applyFill="1" applyBorder="1" applyAlignment="1">
      <alignment horizontal="left" vertical="center" wrapText="1"/>
    </xf>
    <xf numFmtId="3" fontId="4" fillId="14" borderId="2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left" vertical="center" wrapText="1"/>
    </xf>
    <xf numFmtId="3" fontId="7" fillId="0" borderId="3" xfId="0" applyNumberFormat="1" applyFont="1" applyFill="1" applyBorder="1" applyAlignment="1">
      <alignment horizontal="left" vertical="center" wrapText="1"/>
    </xf>
    <xf numFmtId="49" fontId="4" fillId="7" borderId="3" xfId="0" applyNumberFormat="1" applyFont="1" applyFill="1" applyBorder="1" applyAlignment="1">
      <alignment vertical="center" wrapText="1"/>
    </xf>
    <xf numFmtId="3" fontId="4" fillId="8" borderId="3" xfId="0" applyNumberFormat="1" applyFont="1" applyFill="1" applyBorder="1" applyAlignment="1">
      <alignment horizontal="left" vertical="center" wrapText="1"/>
    </xf>
    <xf numFmtId="3" fontId="4" fillId="9" borderId="3" xfId="0" applyNumberFormat="1" applyFont="1" applyFill="1" applyBorder="1" applyAlignment="1">
      <alignment horizontal="left" vertical="center" wrapText="1"/>
    </xf>
    <xf numFmtId="3" fontId="4" fillId="10" borderId="3" xfId="0" applyNumberFormat="1" applyFont="1" applyFill="1" applyBorder="1" applyAlignment="1">
      <alignment horizontal="center" vertical="center" wrapText="1"/>
    </xf>
    <xf numFmtId="3" fontId="4" fillId="11" borderId="3" xfId="0" applyNumberFormat="1" applyFont="1" applyFill="1" applyBorder="1" applyAlignment="1">
      <alignment horizontal="left" vertical="center" wrapText="1"/>
    </xf>
    <xf numFmtId="49" fontId="5" fillId="3" borderId="3" xfId="0" applyNumberFormat="1" applyFont="1" applyFill="1" applyBorder="1" applyAlignment="1">
      <alignment horizontal="left" vertical="center" wrapText="1"/>
    </xf>
    <xf numFmtId="3" fontId="4" fillId="12" borderId="3" xfId="0" applyNumberFormat="1" applyFont="1" applyFill="1" applyBorder="1" applyAlignment="1">
      <alignment horizontal="left" vertical="center" wrapText="1"/>
    </xf>
    <xf numFmtId="3" fontId="9" fillId="0" borderId="3" xfId="0" applyNumberFormat="1" applyFont="1" applyFill="1" applyBorder="1" applyAlignment="1">
      <alignment horizontal="left" vertical="center" wrapText="1"/>
    </xf>
    <xf numFmtId="3" fontId="4" fillId="0" borderId="3" xfId="0" applyNumberFormat="1" applyFont="1" applyFill="1" applyBorder="1" applyAlignment="1">
      <alignment horizontal="left" vertical="center" wrapText="1"/>
    </xf>
    <xf numFmtId="3" fontId="4" fillId="15" borderId="3" xfId="0" applyNumberFormat="1" applyFont="1" applyFill="1" applyBorder="1" applyAlignment="1">
      <alignment horizontal="left" vertical="center" wrapText="1"/>
    </xf>
    <xf numFmtId="3" fontId="4" fillId="13" borderId="3" xfId="0" applyNumberFormat="1" applyFont="1" applyFill="1" applyBorder="1" applyAlignment="1">
      <alignment horizontal="left" vertical="center" wrapText="1"/>
    </xf>
    <xf numFmtId="3" fontId="4" fillId="14" borderId="3" xfId="0" applyNumberFormat="1" applyFont="1" applyFill="1" applyBorder="1" applyAlignment="1">
      <alignment horizontal="left" vertical="center" wrapText="1"/>
    </xf>
    <xf numFmtId="3" fontId="4" fillId="6" borderId="4" xfId="0" applyNumberFormat="1" applyFont="1" applyFill="1" applyBorder="1" applyAlignment="1">
      <alignment horizontal="left" vertical="center" wrapText="1"/>
    </xf>
    <xf numFmtId="3" fontId="5" fillId="0" borderId="4" xfId="0" applyNumberFormat="1" applyFont="1" applyFill="1" applyBorder="1" applyAlignment="1">
      <alignment horizontal="left" vertical="center" wrapText="1"/>
    </xf>
    <xf numFmtId="3" fontId="7" fillId="0" borderId="4" xfId="0" applyNumberFormat="1" applyFont="1" applyFill="1" applyBorder="1" applyAlignment="1">
      <alignment horizontal="left" vertical="center" wrapText="1"/>
    </xf>
    <xf numFmtId="49" fontId="4" fillId="7" borderId="4" xfId="0" applyNumberFormat="1" applyFont="1" applyFill="1" applyBorder="1" applyAlignment="1">
      <alignment vertical="center" wrapText="1"/>
    </xf>
    <xf numFmtId="3" fontId="4" fillId="8" borderId="4" xfId="0" applyNumberFormat="1" applyFont="1" applyFill="1" applyBorder="1" applyAlignment="1">
      <alignment horizontal="left" vertical="center" wrapText="1"/>
    </xf>
    <xf numFmtId="3" fontId="4" fillId="9" borderId="4" xfId="0" applyNumberFormat="1" applyFont="1" applyFill="1" applyBorder="1" applyAlignment="1">
      <alignment horizontal="left" vertical="center" wrapText="1"/>
    </xf>
    <xf numFmtId="3" fontId="4" fillId="10" borderId="4" xfId="0" applyNumberFormat="1" applyFont="1" applyFill="1" applyBorder="1" applyAlignment="1">
      <alignment horizontal="center" vertical="center" wrapText="1"/>
    </xf>
    <xf numFmtId="3" fontId="4" fillId="11" borderId="4" xfId="0" applyNumberFormat="1" applyFont="1" applyFill="1" applyBorder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left" vertical="center" wrapText="1"/>
    </xf>
    <xf numFmtId="3" fontId="4" fillId="12" borderId="4" xfId="0" applyNumberFormat="1" applyFont="1" applyFill="1" applyBorder="1" applyAlignment="1">
      <alignment horizontal="left" vertical="center" wrapText="1"/>
    </xf>
    <xf numFmtId="3" fontId="9" fillId="0" borderId="4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15" borderId="4" xfId="0" applyNumberFormat="1" applyFont="1" applyFill="1" applyBorder="1" applyAlignment="1">
      <alignment horizontal="left" vertical="center" wrapText="1"/>
    </xf>
    <xf numFmtId="3" fontId="4" fillId="13" borderId="4" xfId="0" applyNumberFormat="1" applyFont="1" applyFill="1" applyBorder="1" applyAlignment="1">
      <alignment horizontal="left" vertical="center" wrapText="1"/>
    </xf>
    <xf numFmtId="3" fontId="4" fillId="14" borderId="4" xfId="0" applyNumberFormat="1" applyFont="1" applyFill="1" applyBorder="1" applyAlignment="1">
      <alignment horizontal="left" vertical="center" wrapText="1"/>
    </xf>
    <xf numFmtId="3" fontId="4" fillId="4" borderId="6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49" fontId="7" fillId="16" borderId="1" xfId="0" applyNumberFormat="1" applyFont="1" applyFill="1" applyBorder="1" applyAlignment="1">
      <alignment horizontal="center" vertical="center" wrapText="1"/>
    </xf>
    <xf numFmtId="49" fontId="2" fillId="16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justify" vertical="center" wrapText="1"/>
    </xf>
    <xf numFmtId="0" fontId="6" fillId="5" borderId="1" xfId="0" applyFont="1" applyFill="1" applyBorder="1">
      <alignment vertical="top" wrapText="1"/>
    </xf>
    <xf numFmtId="0" fontId="10" fillId="5" borderId="1" xfId="0" applyFont="1" applyFill="1" applyBorder="1" applyAlignment="1"/>
    <xf numFmtId="0" fontId="10" fillId="5" borderId="1" xfId="0" applyFont="1" applyFill="1" applyBorder="1" applyAlignment="1">
      <alignment wrapText="1"/>
    </xf>
    <xf numFmtId="0" fontId="10" fillId="0" borderId="1" xfId="0" applyFont="1" applyBorder="1" applyAlignment="1">
      <alignment horizontal="left" vertical="center" wrapText="1"/>
    </xf>
    <xf numFmtId="0" fontId="3" fillId="5" borderId="1" xfId="0" applyNumberFormat="1" applyFont="1" applyFill="1" applyBorder="1" applyAlignment="1">
      <alignment vertical="center" wrapText="1"/>
    </xf>
    <xf numFmtId="0" fontId="8" fillId="0" borderId="10" xfId="0" applyFont="1" applyBorder="1">
      <alignment vertical="top" wrapText="1"/>
    </xf>
    <xf numFmtId="0" fontId="5" fillId="0" borderId="11" xfId="0" applyFont="1" applyBorder="1">
      <alignment vertical="top" wrapText="1"/>
    </xf>
    <xf numFmtId="0" fontId="8" fillId="0" borderId="11" xfId="0" applyFont="1" applyBorder="1">
      <alignment vertical="top" wrapText="1"/>
    </xf>
    <xf numFmtId="0" fontId="3" fillId="0" borderId="0" xfId="0" applyFont="1" applyAlignment="1">
      <alignment vertical="center" wrapText="1"/>
    </xf>
    <xf numFmtId="3" fontId="5" fillId="0" borderId="2" xfId="0" applyNumberFormat="1" applyFont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justify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0" xfId="0" applyFont="1">
      <alignment vertical="top" wrapText="1"/>
    </xf>
    <xf numFmtId="49" fontId="7" fillId="0" borderId="1" xfId="0" applyNumberFormat="1" applyFont="1" applyBorder="1" applyAlignment="1">
      <alignment horizontal="justify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0" xfId="0" applyFont="1" applyFill="1">
      <alignment vertical="top" wrapText="1"/>
    </xf>
    <xf numFmtId="49" fontId="7" fillId="0" borderId="1" xfId="0" applyNumberFormat="1" applyFont="1" applyFill="1" applyBorder="1" applyAlignment="1">
      <alignment horizontal="justify" vertical="center" wrapText="1"/>
    </xf>
    <xf numFmtId="0" fontId="7" fillId="0" borderId="0" xfId="0" applyNumberFormat="1" applyFont="1" applyFill="1" applyAlignment="1">
      <alignment vertical="center" wrapText="1"/>
    </xf>
    <xf numFmtId="0" fontId="7" fillId="0" borderId="1" xfId="0" applyNumberFormat="1" applyFont="1" applyFill="1" applyBorder="1" applyAlignment="1">
      <alignment horizontal="justify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9" borderId="1" xfId="0" applyNumberFormat="1" applyFont="1" applyFill="1" applyBorder="1" applyAlignment="1">
      <alignment horizontal="center" vertical="center" wrapText="1"/>
    </xf>
    <xf numFmtId="0" fontId="2" fillId="16" borderId="9" xfId="0" applyNumberFormat="1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16" borderId="9" xfId="0" applyNumberFormat="1" applyFont="1" applyFill="1" applyBorder="1" applyAlignment="1">
      <alignment horizontal="center" vertical="center" textRotation="90" wrapText="1"/>
    </xf>
    <xf numFmtId="0" fontId="2" fillId="16" borderId="2" xfId="0" applyNumberFormat="1" applyFont="1" applyFill="1" applyBorder="1" applyAlignment="1">
      <alignment horizontal="center" vertical="center" wrapText="1"/>
    </xf>
    <xf numFmtId="49" fontId="2" fillId="16" borderId="7" xfId="0" applyNumberFormat="1" applyFont="1" applyFill="1" applyBorder="1" applyAlignment="1">
      <alignment horizontal="center" vertical="center" wrapText="1"/>
    </xf>
    <xf numFmtId="49" fontId="2" fillId="16" borderId="8" xfId="0" applyNumberFormat="1" applyFont="1" applyFill="1" applyBorder="1" applyAlignment="1">
      <alignment horizontal="center" vertical="center" textRotation="90" wrapText="1"/>
    </xf>
    <xf numFmtId="49" fontId="2" fillId="16" borderId="9" xfId="0" applyNumberFormat="1" applyFont="1" applyFill="1" applyBorder="1" applyAlignment="1">
      <alignment horizontal="center" vertical="center" textRotation="90" wrapText="1"/>
    </xf>
    <xf numFmtId="49" fontId="4" fillId="12" borderId="1" xfId="0" applyNumberFormat="1" applyFont="1" applyFill="1" applyBorder="1" applyAlignment="1">
      <alignment horizontal="left" vertical="center" wrapText="1"/>
    </xf>
    <xf numFmtId="49" fontId="4" fillId="15" borderId="1" xfId="0" applyNumberFormat="1" applyFont="1" applyFill="1" applyBorder="1" applyAlignment="1">
      <alignment horizontal="left" vertical="center" wrapText="1"/>
    </xf>
    <xf numFmtId="49" fontId="4" fillId="14" borderId="1" xfId="0" applyNumberFormat="1" applyFont="1" applyFill="1" applyBorder="1" applyAlignment="1">
      <alignment horizontal="left" vertical="center" wrapText="1"/>
    </xf>
    <xf numFmtId="49" fontId="4" fillId="13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left" vertical="center" wrapText="1"/>
    </xf>
    <xf numFmtId="49" fontId="4" fillId="6" borderId="1" xfId="0" applyNumberFormat="1" applyFont="1" applyFill="1" applyBorder="1" applyAlignment="1">
      <alignment horizontal="left" vertical="center" wrapText="1"/>
    </xf>
    <xf numFmtId="49" fontId="4" fillId="8" borderId="1" xfId="0" applyNumberFormat="1" applyFont="1" applyFill="1" applyBorder="1" applyAlignment="1">
      <alignment horizontal="left" vertical="center" wrapText="1"/>
    </xf>
    <xf numFmtId="49" fontId="4" fillId="9" borderId="1" xfId="0" applyNumberFormat="1" applyFont="1" applyFill="1" applyBorder="1" applyAlignment="1">
      <alignment horizontal="left" vertical="center" wrapText="1"/>
    </xf>
    <xf numFmtId="49" fontId="4" fillId="10" borderId="1" xfId="0" applyNumberFormat="1" applyFont="1" applyFill="1" applyBorder="1" applyAlignment="1">
      <alignment horizontal="left" vertical="center" wrapText="1"/>
    </xf>
    <xf numFmtId="49" fontId="4" fillId="11" borderId="1" xfId="0" applyNumberFormat="1" applyFont="1" applyFill="1" applyBorder="1" applyAlignment="1">
      <alignment horizontal="left" vertical="center" wrapText="1"/>
    </xf>
  </cellXfs>
  <cellStyles count="1">
    <cellStyle name="Normaallaad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A5A5A5"/>
      <rgbColor rgb="00BDC0BF"/>
      <rgbColor rgb="003F3F3F"/>
      <rgbColor rgb="00525252"/>
      <rgbColor rgb="004DAC2B"/>
      <rgbColor rgb="00FF9300"/>
      <rgbColor rgb="00005392"/>
      <rgbColor rgb="00009192"/>
      <rgbColor rgb="00941651"/>
      <rgbColor rgb="00FEFEFE"/>
      <rgbColor rgb="0093510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E11"/>
      <color rgb="FF00FF99"/>
      <color rgb="FF00FFCC"/>
      <color rgb="FF009999"/>
      <color rgb="FF996633"/>
      <color rgb="FF008080"/>
      <color rgb="FFFF5050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27B64-4313-4F20-816A-B28111C0A7BE}">
  <sheetPr>
    <pageSetUpPr fitToPage="1"/>
  </sheetPr>
  <dimension ref="A1:U234"/>
  <sheetViews>
    <sheetView tabSelected="1" zoomScale="80" zoomScaleNormal="80" zoomScaleSheetLayoutView="70" workbookViewId="0">
      <pane ySplit="4" topLeftCell="A128" activePane="bottomLeft" state="frozen"/>
      <selection pane="bottomLeft" activeCell="G139" sqref="G139"/>
    </sheetView>
  </sheetViews>
  <sheetFormatPr defaultColWidth="16.28515625" defaultRowHeight="18.75"/>
  <cols>
    <col min="1" max="1" width="9.5703125" style="4" customWidth="1"/>
    <col min="2" max="2" width="79" style="5" customWidth="1"/>
    <col min="3" max="3" width="12.5703125" style="47" customWidth="1"/>
    <col min="4" max="13" width="12.5703125" style="1" customWidth="1"/>
    <col min="14" max="14" width="15.5703125" style="1" customWidth="1"/>
    <col min="15" max="15" width="14.42578125" style="1" customWidth="1"/>
    <col min="16" max="17" width="12.5703125" style="1" customWidth="1"/>
    <col min="18" max="18" width="12" style="48" customWidth="1"/>
    <col min="19" max="19" width="9.85546875" style="1" customWidth="1"/>
    <col min="20" max="20" width="21.7109375" style="1" customWidth="1"/>
    <col min="21" max="21" width="12.28515625" style="1" customWidth="1"/>
    <col min="22" max="16384" width="16.28515625" style="1"/>
  </cols>
  <sheetData>
    <row r="1" spans="1:21" ht="18.75" customHeight="1">
      <c r="A1" s="142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</row>
    <row r="2" spans="1:21" ht="35.25" customHeight="1">
      <c r="A2" s="145" t="s">
        <v>1</v>
      </c>
      <c r="B2" s="145"/>
      <c r="C2" s="144">
        <v>2026</v>
      </c>
      <c r="D2" s="144"/>
      <c r="E2" s="144"/>
      <c r="F2" s="144">
        <v>2027</v>
      </c>
      <c r="G2" s="144"/>
      <c r="H2" s="144"/>
      <c r="I2" s="144">
        <v>2028</v>
      </c>
      <c r="J2" s="144"/>
      <c r="K2" s="144"/>
      <c r="L2" s="141">
        <v>2029</v>
      </c>
      <c r="M2" s="141"/>
      <c r="N2" s="146" t="s">
        <v>2</v>
      </c>
      <c r="O2" s="147" t="s">
        <v>3</v>
      </c>
      <c r="P2" s="147" t="s">
        <v>4</v>
      </c>
      <c r="Q2" s="147" t="s">
        <v>5</v>
      </c>
      <c r="R2" s="147" t="s">
        <v>6</v>
      </c>
      <c r="S2" s="143" t="s">
        <v>7</v>
      </c>
      <c r="T2" s="140" t="s">
        <v>8</v>
      </c>
      <c r="U2" s="140" t="s">
        <v>9</v>
      </c>
    </row>
    <row r="3" spans="1:21" ht="92.25" customHeight="1">
      <c r="A3" s="145"/>
      <c r="B3" s="145"/>
      <c r="C3" s="104" t="s">
        <v>10</v>
      </c>
      <c r="D3" s="105" t="s">
        <v>11</v>
      </c>
      <c r="E3" s="105" t="s">
        <v>12</v>
      </c>
      <c r="F3" s="105" t="s">
        <v>10</v>
      </c>
      <c r="G3" s="105" t="s">
        <v>11</v>
      </c>
      <c r="H3" s="105" t="s">
        <v>12</v>
      </c>
      <c r="I3" s="105" t="s">
        <v>10</v>
      </c>
      <c r="J3" s="105" t="s">
        <v>11</v>
      </c>
      <c r="K3" s="105" t="s">
        <v>12</v>
      </c>
      <c r="L3" s="105" t="s">
        <v>10</v>
      </c>
      <c r="M3" s="105" t="s">
        <v>11</v>
      </c>
      <c r="N3" s="146"/>
      <c r="O3" s="147"/>
      <c r="P3" s="147"/>
      <c r="Q3" s="147"/>
      <c r="R3" s="147"/>
      <c r="S3" s="143"/>
      <c r="T3" s="140"/>
      <c r="U3" s="140"/>
    </row>
    <row r="4" spans="1:21">
      <c r="A4" s="152" t="s">
        <v>13</v>
      </c>
      <c r="B4" s="152"/>
      <c r="C4" s="34">
        <f>C5+C8+C29+C72+C78+C125+C142+C192+C200+C206</f>
        <v>3056149</v>
      </c>
      <c r="D4" s="34">
        <f>D5+D8+D29+D72+D78+D125+D142+D192+D200+D206</f>
        <v>656043</v>
      </c>
      <c r="E4" s="34">
        <f>E44</f>
        <v>1072902</v>
      </c>
      <c r="F4" s="34">
        <f>F5+F8+F29+F72+F78+F125+F142+F192+F200+F206</f>
        <v>3053519.5</v>
      </c>
      <c r="G4" s="34">
        <f>G5+G8+G29+G72+G78+G125+G142+G192+G200+G206</f>
        <v>172060</v>
      </c>
      <c r="H4" s="34">
        <f>H44</f>
        <v>915706</v>
      </c>
      <c r="I4" s="34">
        <f>I5+I8+I29+I72+I78+I125+I142+I192+I200+I206</f>
        <v>1418231.15</v>
      </c>
      <c r="J4" s="34">
        <f>J5+J8+J29+J72+J78+J125+J142+J192+J200+J206</f>
        <v>87200</v>
      </c>
      <c r="K4" s="34">
        <f>K44</f>
        <v>915706</v>
      </c>
      <c r="L4" s="34">
        <f>L5+L8+L29+L72+L78+L125+L142+L192+L200+L206</f>
        <v>3072194.2650000001</v>
      </c>
      <c r="M4" s="34">
        <f>M5+M8+M29+M72+M78+M125+M142+M192+M200+M206</f>
        <v>8087200</v>
      </c>
      <c r="N4" s="102">
        <f>SUM(C4:M4)</f>
        <v>22506910.914999999</v>
      </c>
      <c r="O4" s="102">
        <f>C4+F4+I4+L4</f>
        <v>10600093.915000001</v>
      </c>
      <c r="P4" s="102">
        <f>D4+G4+J4+M4</f>
        <v>9002503</v>
      </c>
      <c r="Q4" s="102">
        <f>E4+H4+K4</f>
        <v>2904314</v>
      </c>
      <c r="R4" s="103"/>
      <c r="S4" s="103"/>
      <c r="T4" s="103"/>
      <c r="U4" s="103"/>
    </row>
    <row r="5" spans="1:21" s="2" customFormat="1">
      <c r="A5" s="153" t="s">
        <v>14</v>
      </c>
      <c r="B5" s="153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58"/>
      <c r="S5" s="87"/>
      <c r="T5" s="87"/>
      <c r="U5" s="72"/>
    </row>
    <row r="6" spans="1:21" s="3" customFormat="1" ht="24" customHeight="1">
      <c r="A6" s="30" t="s">
        <v>15</v>
      </c>
      <c r="B6" s="7" t="s">
        <v>16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59"/>
      <c r="S6" s="88"/>
      <c r="T6" s="88"/>
      <c r="U6" s="73"/>
    </row>
    <row r="7" spans="1:21" s="3" customFormat="1">
      <c r="A7" s="30" t="s">
        <v>17</v>
      </c>
      <c r="B7" s="32" t="s">
        <v>18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60"/>
      <c r="S7" s="89"/>
      <c r="T7" s="89"/>
      <c r="U7" s="74"/>
    </row>
    <row r="8" spans="1:21" s="2" customFormat="1" ht="24.6" customHeight="1">
      <c r="A8" s="33" t="s">
        <v>19</v>
      </c>
      <c r="B8" s="33" t="s">
        <v>20</v>
      </c>
      <c r="C8" s="50">
        <f>SUM(C9,C22,C24:C24,C25,C28:C28)</f>
        <v>2199849</v>
      </c>
      <c r="D8" s="50"/>
      <c r="E8" s="50"/>
      <c r="F8" s="50">
        <f>SUM(F9,F22,F24:F24,F25,F28)</f>
        <v>1037846.5</v>
      </c>
      <c r="G8" s="50"/>
      <c r="H8" s="50"/>
      <c r="I8" s="50">
        <f>SUM(I9,I22,I24:I24,I25,I28)</f>
        <v>540631.15</v>
      </c>
      <c r="J8" s="50"/>
      <c r="K8" s="50"/>
      <c r="L8" s="50">
        <f>SUM(L9,L22,L24:L24,L25,L28)</f>
        <v>2543694.2650000001</v>
      </c>
      <c r="M8" s="50">
        <f>SUM(M9,M22,M24:M24,M25,M28)</f>
        <v>8000000</v>
      </c>
      <c r="N8" s="50">
        <f>SUM(D8:M8)</f>
        <v>12122171.914999999</v>
      </c>
      <c r="O8" s="50">
        <f>SUM(O9,O22,O24:O24,O25,O28:O28)</f>
        <v>6322020.915</v>
      </c>
      <c r="P8" s="50">
        <f>SUM(P9,P22,P24:P24,P25,P28:P28)</f>
        <v>8000000</v>
      </c>
      <c r="Q8" s="50"/>
      <c r="R8" s="61"/>
      <c r="S8" s="90"/>
      <c r="T8" s="90"/>
      <c r="U8" s="75"/>
    </row>
    <row r="9" spans="1:21" s="3" customFormat="1" ht="37.5">
      <c r="A9" s="6" t="s">
        <v>21</v>
      </c>
      <c r="B9" s="8" t="s">
        <v>22</v>
      </c>
      <c r="C9" s="38">
        <f>SUM(C10:C23)</f>
        <v>2199849</v>
      </c>
      <c r="D9" s="135">
        <f>SUM(D10:D21)</f>
        <v>0</v>
      </c>
      <c r="E9" s="38"/>
      <c r="F9" s="38">
        <f>SUM(F10:F21)</f>
        <v>1037846.5</v>
      </c>
      <c r="G9" s="118">
        <f>SUM(G10:G21)</f>
        <v>0</v>
      </c>
      <c r="H9" s="38"/>
      <c r="I9" s="38">
        <f>SUM(I10:I21)</f>
        <v>540631.15</v>
      </c>
      <c r="J9" s="118">
        <f>SUM(J10:J21)</f>
        <v>0</v>
      </c>
      <c r="K9" s="38"/>
      <c r="L9" s="38">
        <f>SUM(L10:L21)</f>
        <v>2543694.2650000001</v>
      </c>
      <c r="M9" s="38">
        <f>SUM(M10:M21)</f>
        <v>8000000</v>
      </c>
      <c r="N9" s="38">
        <f>SUM(C9:M9)</f>
        <v>14322020.914999999</v>
      </c>
      <c r="O9" s="38">
        <f t="shared" ref="O9:O16" si="0">C9+F9+I9+L9</f>
        <v>6322020.915</v>
      </c>
      <c r="P9" s="38">
        <f t="shared" ref="P9:P16" si="1">D9+G9+J9+M9</f>
        <v>8000000</v>
      </c>
      <c r="Q9" s="36"/>
      <c r="R9" s="60"/>
      <c r="S9" s="89"/>
      <c r="T9" s="89"/>
      <c r="U9" s="74"/>
    </row>
    <row r="10" spans="1:21" s="3" customFormat="1">
      <c r="A10" s="9" t="s">
        <v>23</v>
      </c>
      <c r="B10" s="11" t="s">
        <v>24</v>
      </c>
      <c r="C10" s="37">
        <v>0</v>
      </c>
      <c r="D10" s="136">
        <v>0</v>
      </c>
      <c r="E10" s="37">
        <v>0</v>
      </c>
      <c r="F10" s="38"/>
      <c r="G10" s="38"/>
      <c r="H10" s="38"/>
      <c r="I10" s="38"/>
      <c r="J10" s="38"/>
      <c r="K10" s="38"/>
      <c r="L10" s="36">
        <v>2000000</v>
      </c>
      <c r="M10" s="36">
        <v>8000000</v>
      </c>
      <c r="N10" s="36">
        <f t="shared" ref="N10:N16" si="2">SUM(C10:M10)</f>
        <v>10000000</v>
      </c>
      <c r="O10" s="36">
        <f t="shared" si="0"/>
        <v>2000000</v>
      </c>
      <c r="P10" s="36">
        <f t="shared" si="1"/>
        <v>8000000</v>
      </c>
      <c r="Q10" s="36"/>
      <c r="R10" s="60"/>
      <c r="S10" s="89"/>
      <c r="T10" s="89"/>
      <c r="U10" s="74"/>
    </row>
    <row r="11" spans="1:21" s="3" customFormat="1" ht="37.5">
      <c r="A11" s="9" t="s">
        <v>25</v>
      </c>
      <c r="B11" s="54" t="s">
        <v>26</v>
      </c>
      <c r="C11" s="36">
        <f>38170+40000</f>
        <v>78170</v>
      </c>
      <c r="D11" s="136">
        <v>0</v>
      </c>
      <c r="E11" s="36"/>
      <c r="F11" s="38"/>
      <c r="G11" s="38"/>
      <c r="H11" s="38"/>
      <c r="I11" s="38"/>
      <c r="J11" s="38"/>
      <c r="K11" s="38"/>
      <c r="L11" s="38"/>
      <c r="M11" s="38"/>
      <c r="N11" s="36">
        <f t="shared" si="2"/>
        <v>78170</v>
      </c>
      <c r="O11" s="36">
        <f t="shared" si="0"/>
        <v>78170</v>
      </c>
      <c r="P11" s="37">
        <f t="shared" si="1"/>
        <v>0</v>
      </c>
      <c r="Q11" s="36"/>
      <c r="R11" s="60"/>
      <c r="S11" s="89"/>
      <c r="T11" s="89"/>
      <c r="U11" s="74"/>
    </row>
    <row r="12" spans="1:21" s="3" customFormat="1" ht="37.5">
      <c r="A12" s="9" t="s">
        <v>27</v>
      </c>
      <c r="B12" s="54" t="s">
        <v>28</v>
      </c>
      <c r="C12" s="36">
        <v>48000</v>
      </c>
      <c r="D12" s="135"/>
      <c r="E12" s="38"/>
      <c r="F12" s="38"/>
      <c r="G12" s="38"/>
      <c r="H12" s="38"/>
      <c r="I12" s="38"/>
      <c r="J12" s="38"/>
      <c r="K12" s="38"/>
      <c r="L12" s="38"/>
      <c r="M12" s="38"/>
      <c r="N12" s="36">
        <f t="shared" si="2"/>
        <v>48000</v>
      </c>
      <c r="O12" s="36">
        <f t="shared" si="0"/>
        <v>48000</v>
      </c>
      <c r="P12" s="37">
        <f t="shared" si="1"/>
        <v>0</v>
      </c>
      <c r="Q12" s="36"/>
      <c r="R12" s="60"/>
      <c r="S12" s="89"/>
      <c r="T12" s="89"/>
      <c r="U12" s="74"/>
    </row>
    <row r="13" spans="1:21" s="3" customFormat="1" ht="37.5">
      <c r="A13" s="9" t="s">
        <v>29</v>
      </c>
      <c r="B13" s="53" t="s">
        <v>30</v>
      </c>
      <c r="C13" s="36">
        <f>27000+18100+8400</f>
        <v>53500</v>
      </c>
      <c r="D13" s="135"/>
      <c r="E13" s="38"/>
      <c r="F13" s="38"/>
      <c r="G13" s="38"/>
      <c r="H13" s="38"/>
      <c r="I13" s="38"/>
      <c r="J13" s="38"/>
      <c r="K13" s="38"/>
      <c r="L13" s="38"/>
      <c r="M13" s="38"/>
      <c r="N13" s="36">
        <f t="shared" si="2"/>
        <v>53500</v>
      </c>
      <c r="O13" s="36">
        <f t="shared" si="0"/>
        <v>53500</v>
      </c>
      <c r="P13" s="37">
        <f t="shared" si="1"/>
        <v>0</v>
      </c>
      <c r="Q13" s="36"/>
      <c r="R13" s="60"/>
      <c r="S13" s="89"/>
      <c r="T13" s="89"/>
      <c r="U13" s="74"/>
    </row>
    <row r="14" spans="1:21" s="3" customFormat="1">
      <c r="A14" s="9" t="s">
        <v>31</v>
      </c>
      <c r="B14" s="106" t="s">
        <v>32</v>
      </c>
      <c r="C14" s="36">
        <f>120000+25000</f>
        <v>145000</v>
      </c>
      <c r="D14" s="136">
        <v>0</v>
      </c>
      <c r="E14" s="38"/>
      <c r="F14" s="38"/>
      <c r="G14" s="38"/>
      <c r="H14" s="38"/>
      <c r="I14" s="38"/>
      <c r="J14" s="38"/>
      <c r="K14" s="38"/>
      <c r="L14" s="38"/>
      <c r="M14" s="38"/>
      <c r="N14" s="36">
        <f t="shared" si="2"/>
        <v>145000</v>
      </c>
      <c r="O14" s="36">
        <f t="shared" si="0"/>
        <v>145000</v>
      </c>
      <c r="P14" s="37">
        <f t="shared" si="1"/>
        <v>0</v>
      </c>
      <c r="Q14" s="36"/>
      <c r="R14" s="60"/>
      <c r="S14" s="89"/>
      <c r="T14" s="89"/>
      <c r="U14" s="74"/>
    </row>
    <row r="15" spans="1:21" s="3" customFormat="1">
      <c r="A15" s="9" t="s">
        <v>33</v>
      </c>
      <c r="B15" s="23" t="s">
        <v>34</v>
      </c>
      <c r="C15" s="38"/>
      <c r="D15" s="135"/>
      <c r="E15" s="38"/>
      <c r="F15" s="38"/>
      <c r="G15" s="38"/>
      <c r="H15" s="38"/>
      <c r="I15" s="38"/>
      <c r="J15" s="38"/>
      <c r="K15" s="38"/>
      <c r="L15" s="38"/>
      <c r="M15" s="38"/>
      <c r="N15" s="37">
        <f t="shared" si="2"/>
        <v>0</v>
      </c>
      <c r="O15" s="37">
        <f t="shared" si="0"/>
        <v>0</v>
      </c>
      <c r="P15" s="37">
        <f t="shared" si="1"/>
        <v>0</v>
      </c>
      <c r="Q15" s="36"/>
      <c r="R15" s="60"/>
      <c r="S15" s="89"/>
      <c r="T15" s="89"/>
      <c r="U15" s="74"/>
    </row>
    <row r="16" spans="1:21" s="3" customFormat="1">
      <c r="A16" s="9" t="s">
        <v>35</v>
      </c>
      <c r="B16" s="23" t="s">
        <v>36</v>
      </c>
      <c r="C16" s="36">
        <f>56435+78493+207945+13380+3211+6515+420+9500+140822</f>
        <v>516721</v>
      </c>
      <c r="D16" s="135"/>
      <c r="E16" s="38"/>
      <c r="F16" s="36">
        <v>510000</v>
      </c>
      <c r="G16" s="36"/>
      <c r="H16" s="36"/>
      <c r="I16" s="36">
        <v>510000</v>
      </c>
      <c r="J16" s="36"/>
      <c r="K16" s="36"/>
      <c r="L16" s="36">
        <v>510000</v>
      </c>
      <c r="M16" s="36"/>
      <c r="N16" s="36">
        <f t="shared" si="2"/>
        <v>2046721</v>
      </c>
      <c r="O16" s="36">
        <f t="shared" si="0"/>
        <v>2046721</v>
      </c>
      <c r="P16" s="37">
        <f t="shared" si="1"/>
        <v>0</v>
      </c>
      <c r="Q16" s="36"/>
      <c r="R16" s="59"/>
      <c r="S16" s="88"/>
      <c r="T16" s="88"/>
      <c r="U16" s="73"/>
    </row>
    <row r="17" spans="1:21" s="3" customFormat="1">
      <c r="A17" s="9" t="s">
        <v>37</v>
      </c>
      <c r="B17" s="23" t="s">
        <v>38</v>
      </c>
      <c r="C17" s="36">
        <v>833143</v>
      </c>
      <c r="D17" s="136">
        <v>0</v>
      </c>
      <c r="E17" s="36"/>
      <c r="F17" s="36"/>
      <c r="G17" s="36"/>
      <c r="H17" s="36"/>
      <c r="I17" s="36"/>
      <c r="J17" s="36"/>
      <c r="K17" s="36"/>
      <c r="L17" s="36"/>
      <c r="M17" s="36"/>
      <c r="N17" s="36">
        <f>SUM(C17:M17)</f>
        <v>833143</v>
      </c>
      <c r="O17" s="36">
        <f>C17+F17+I17+L17</f>
        <v>833143</v>
      </c>
      <c r="P17" s="37">
        <f>D17+G17+J17+M17</f>
        <v>0</v>
      </c>
      <c r="Q17" s="36"/>
      <c r="R17" s="59" t="s">
        <v>39</v>
      </c>
      <c r="S17" s="88"/>
      <c r="T17" s="88"/>
      <c r="U17" s="73"/>
    </row>
    <row r="18" spans="1:21" s="3" customFormat="1">
      <c r="A18" s="9" t="s">
        <v>40</v>
      </c>
      <c r="B18" s="23" t="s">
        <v>41</v>
      </c>
      <c r="C18" s="37">
        <v>0</v>
      </c>
      <c r="D18" s="136">
        <v>0</v>
      </c>
      <c r="E18" s="36">
        <v>35820</v>
      </c>
      <c r="F18" s="36"/>
      <c r="G18" s="36"/>
      <c r="H18" s="36"/>
      <c r="I18" s="36"/>
      <c r="J18" s="36"/>
      <c r="K18" s="36"/>
      <c r="L18" s="36"/>
      <c r="M18" s="36"/>
      <c r="N18" s="36">
        <f>SUM(C18:M18)</f>
        <v>35820</v>
      </c>
      <c r="O18" s="37">
        <f t="shared" ref="O18:O20" si="3">C18+F18+I18+L18</f>
        <v>0</v>
      </c>
      <c r="P18" s="37">
        <f t="shared" ref="P18" si="4">D18+G18+J18+M18</f>
        <v>0</v>
      </c>
      <c r="Q18" s="36">
        <f>E18+H18+K18</f>
        <v>35820</v>
      </c>
      <c r="R18" s="59" t="s">
        <v>42</v>
      </c>
      <c r="S18" s="88"/>
      <c r="T18" s="88"/>
      <c r="U18" s="73"/>
    </row>
    <row r="19" spans="1:21" s="3" customFormat="1" ht="37.5">
      <c r="A19" s="9" t="s">
        <v>43</v>
      </c>
      <c r="B19" s="23" t="s">
        <v>44</v>
      </c>
      <c r="C19" s="36">
        <v>500000</v>
      </c>
      <c r="D19" s="135"/>
      <c r="E19" s="38"/>
      <c r="F19" s="36">
        <v>500000</v>
      </c>
      <c r="G19" s="38"/>
      <c r="H19" s="38"/>
      <c r="I19" s="38"/>
      <c r="J19" s="38"/>
      <c r="K19" s="38"/>
      <c r="L19" s="38"/>
      <c r="M19" s="38"/>
      <c r="N19" s="36">
        <f t="shared" ref="N19:N20" si="5">SUM(C19:M19)</f>
        <v>1000000</v>
      </c>
      <c r="O19" s="36">
        <f t="shared" si="3"/>
        <v>1000000</v>
      </c>
      <c r="P19" s="36"/>
      <c r="Q19" s="36"/>
      <c r="R19" s="59"/>
      <c r="S19" s="88"/>
      <c r="T19" s="88"/>
      <c r="U19" s="73"/>
    </row>
    <row r="20" spans="1:21" s="3" customFormat="1">
      <c r="A20" s="9" t="s">
        <v>45</v>
      </c>
      <c r="B20" s="23" t="s">
        <v>46</v>
      </c>
      <c r="C20" s="36">
        <f>15815+9500</f>
        <v>25315</v>
      </c>
      <c r="D20" s="38"/>
      <c r="E20" s="38"/>
      <c r="F20" s="36">
        <f>C20*1.1</f>
        <v>27846.500000000004</v>
      </c>
      <c r="G20" s="36"/>
      <c r="H20" s="36"/>
      <c r="I20" s="36">
        <f>F20*1.1</f>
        <v>30631.150000000005</v>
      </c>
      <c r="J20" s="36"/>
      <c r="K20" s="36"/>
      <c r="L20" s="36">
        <f>I20*1.1</f>
        <v>33694.265000000007</v>
      </c>
      <c r="M20" s="38"/>
      <c r="N20" s="36">
        <f t="shared" si="5"/>
        <v>117486.91500000001</v>
      </c>
      <c r="O20" s="36">
        <f t="shared" si="3"/>
        <v>117486.91500000001</v>
      </c>
      <c r="P20" s="36"/>
      <c r="Q20" s="36"/>
      <c r="R20" s="59"/>
      <c r="S20" s="88"/>
      <c r="T20" s="88"/>
      <c r="U20" s="73"/>
    </row>
    <row r="21" spans="1:21" s="3" customFormat="1">
      <c r="A21" s="9" t="s">
        <v>47</v>
      </c>
      <c r="B21" s="23" t="s">
        <v>48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6"/>
      <c r="O21" s="36"/>
      <c r="P21" s="36"/>
      <c r="Q21" s="36"/>
      <c r="R21" s="59"/>
      <c r="S21" s="88"/>
      <c r="T21" s="88"/>
      <c r="U21" s="73"/>
    </row>
    <row r="22" spans="1:21" s="3" customFormat="1" ht="37.5">
      <c r="A22" s="9" t="s">
        <v>49</v>
      </c>
      <c r="B22" s="12" t="s">
        <v>50</v>
      </c>
      <c r="C22" s="37">
        <v>0</v>
      </c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>
        <f>SUM(C22:M22)</f>
        <v>0</v>
      </c>
      <c r="O22" s="37">
        <f t="shared" ref="O22" si="6">C22+F22+I22+L22</f>
        <v>0</v>
      </c>
      <c r="P22" s="37">
        <f t="shared" ref="P22" si="7">D22+G22+J22+M22</f>
        <v>0</v>
      </c>
      <c r="Q22" s="37"/>
      <c r="R22" s="67"/>
      <c r="S22" s="88"/>
      <c r="T22" s="88"/>
      <c r="U22" s="73"/>
    </row>
    <row r="23" spans="1:21" s="3" customFormat="1">
      <c r="A23" s="9" t="s">
        <v>51</v>
      </c>
      <c r="B23" s="23" t="s">
        <v>52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59"/>
      <c r="S23" s="88"/>
      <c r="T23" s="88"/>
      <c r="U23" s="73"/>
    </row>
    <row r="24" spans="1:21" s="3" customFormat="1" ht="37.5">
      <c r="A24" s="6" t="s">
        <v>53</v>
      </c>
      <c r="B24" s="7" t="s">
        <v>54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60"/>
      <c r="S24" s="89"/>
      <c r="T24" s="89"/>
      <c r="U24" s="74"/>
    </row>
    <row r="25" spans="1:21" s="3" customFormat="1" ht="37.5">
      <c r="A25" s="29" t="s">
        <v>55</v>
      </c>
      <c r="B25" s="7" t="s">
        <v>56</v>
      </c>
      <c r="C25" s="38"/>
      <c r="D25" s="38"/>
      <c r="E25" s="38">
        <f>SUM(E26:E27)</f>
        <v>43500</v>
      </c>
      <c r="F25" s="38"/>
      <c r="G25" s="38"/>
      <c r="H25" s="38"/>
      <c r="I25" s="38"/>
      <c r="J25" s="38"/>
      <c r="K25" s="38"/>
      <c r="L25" s="38"/>
      <c r="M25" s="38"/>
      <c r="N25" s="38">
        <f>SUM(C25:M25)</f>
        <v>43500</v>
      </c>
      <c r="O25" s="118">
        <f>C25+F25+I25+L25</f>
        <v>0</v>
      </c>
      <c r="P25" s="118">
        <f>D25+G25+J25+M25</f>
        <v>0</v>
      </c>
      <c r="Q25" s="38">
        <f>E25+H25+K25</f>
        <v>43500</v>
      </c>
      <c r="R25" s="60"/>
      <c r="S25" s="89"/>
      <c r="T25" s="89"/>
      <c r="U25" s="74"/>
    </row>
    <row r="26" spans="1:21" s="3" customFormat="1" ht="24.75" customHeight="1">
      <c r="A26" s="28" t="s">
        <v>57</v>
      </c>
      <c r="B26" s="126" t="s">
        <v>58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60"/>
      <c r="S26" s="89"/>
      <c r="T26" s="89"/>
      <c r="U26" s="74"/>
    </row>
    <row r="27" spans="1:21" s="3" customFormat="1" ht="24.75" customHeight="1">
      <c r="A27" s="28" t="s">
        <v>59</v>
      </c>
      <c r="B27" s="127" t="s">
        <v>60</v>
      </c>
      <c r="C27" s="38"/>
      <c r="D27" s="38"/>
      <c r="E27" s="36">
        <v>43500</v>
      </c>
      <c r="F27" s="38"/>
      <c r="G27" s="38"/>
      <c r="H27" s="38"/>
      <c r="I27" s="38"/>
      <c r="J27" s="38"/>
      <c r="K27" s="38"/>
      <c r="L27" s="38"/>
      <c r="M27" s="38"/>
      <c r="N27" s="36">
        <f>SUM(C27:M27)</f>
        <v>43500</v>
      </c>
      <c r="O27" s="38"/>
      <c r="P27" s="38"/>
      <c r="Q27" s="38"/>
      <c r="R27" s="60"/>
      <c r="S27" s="89"/>
      <c r="T27" s="89"/>
      <c r="U27" s="74"/>
    </row>
    <row r="28" spans="1:21" s="3" customFormat="1" ht="37.5">
      <c r="A28" s="30" t="s">
        <v>61</v>
      </c>
      <c r="B28" s="128" t="s">
        <v>62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60"/>
      <c r="S28" s="89"/>
      <c r="T28" s="89"/>
      <c r="U28" s="74"/>
    </row>
    <row r="29" spans="1:21" s="2" customFormat="1">
      <c r="A29" s="154" t="s">
        <v>63</v>
      </c>
      <c r="B29" s="154"/>
      <c r="C29" s="39">
        <f>C30+C43+C44+C50+C51+C53+C54+C56+C58+C66+C70+C71</f>
        <v>208500</v>
      </c>
      <c r="D29" s="39">
        <f>D30+D43+D44+D50+D51+D53+D54+D56+D58+D66+D70+D71</f>
        <v>25200</v>
      </c>
      <c r="E29" s="39"/>
      <c r="F29" s="39">
        <f>F30+F43+F44+F50+F51+F53+F54+F56+F58+F66+F70+F71</f>
        <v>276400</v>
      </c>
      <c r="G29" s="39">
        <f>G30+G43+G44+G50+G51+G53+G54+G56+G58+G66+G70+G71</f>
        <v>25200</v>
      </c>
      <c r="H29" s="39"/>
      <c r="I29" s="39">
        <f>I30+I43+I44+I50+I51+I53+I54+I56+I58+I66+I70+I71</f>
        <v>232600</v>
      </c>
      <c r="J29" s="39">
        <f>J30+J43+J44+J50+J51+J53+J54+J56+J58+J66+J70+J71</f>
        <v>25200</v>
      </c>
      <c r="K29" s="39"/>
      <c r="L29" s="39">
        <f>L30+L43+L44+L50+L51+L53+L54+L56+L58+L66+L70+L71</f>
        <v>226500</v>
      </c>
      <c r="M29" s="39">
        <f>M30+M43+M44+M50+M51+M53+M54+M56+M58+M66+M70+M71</f>
        <v>25200</v>
      </c>
      <c r="N29" s="39">
        <f>N30+N43+N44+N50+N51+N53+N54+N56+N58+N66+N70+N71</f>
        <v>3949114</v>
      </c>
      <c r="O29" s="39">
        <f>O30+O43+O44+O50+O51+O53+O54+O56+O58+O66+O70+O71</f>
        <v>944000</v>
      </c>
      <c r="P29" s="39">
        <f>P30+P43+P44+P50+P51+P53+P54+P56+P58+P66+P70+P71</f>
        <v>100800</v>
      </c>
      <c r="Q29" s="39"/>
      <c r="R29" s="62"/>
      <c r="S29" s="91"/>
      <c r="T29" s="91"/>
      <c r="U29" s="76"/>
    </row>
    <row r="30" spans="1:21" s="3" customFormat="1">
      <c r="A30" s="13" t="s">
        <v>64</v>
      </c>
      <c r="B30" s="14" t="s">
        <v>65</v>
      </c>
      <c r="C30" s="38">
        <f>SUM(C31:C39)</f>
        <v>14500</v>
      </c>
      <c r="D30" s="38">
        <f t="shared" ref="D30:P30" si="8">SUM(D31:D39)</f>
        <v>12200</v>
      </c>
      <c r="E30" s="118">
        <f t="shared" si="8"/>
        <v>0</v>
      </c>
      <c r="F30" s="38">
        <f t="shared" si="8"/>
        <v>133000</v>
      </c>
      <c r="G30" s="38">
        <f t="shared" si="8"/>
        <v>12200</v>
      </c>
      <c r="H30" s="118">
        <f t="shared" si="8"/>
        <v>0</v>
      </c>
      <c r="I30" s="38">
        <f t="shared" si="8"/>
        <v>37000</v>
      </c>
      <c r="J30" s="38">
        <f t="shared" si="8"/>
        <v>12200</v>
      </c>
      <c r="K30" s="118">
        <f t="shared" si="8"/>
        <v>0</v>
      </c>
      <c r="L30" s="38">
        <f t="shared" si="8"/>
        <v>90000</v>
      </c>
      <c r="M30" s="38">
        <f t="shared" si="8"/>
        <v>12200</v>
      </c>
      <c r="N30" s="38">
        <f t="shared" si="8"/>
        <v>323300</v>
      </c>
      <c r="O30" s="38">
        <f>SUM(O31:O39)</f>
        <v>274500</v>
      </c>
      <c r="P30" s="38">
        <f t="shared" si="8"/>
        <v>48800</v>
      </c>
      <c r="Q30" s="38"/>
      <c r="R30" s="60"/>
      <c r="S30" s="89"/>
      <c r="T30" s="89"/>
      <c r="U30" s="74"/>
    </row>
    <row r="31" spans="1:21" s="3" customFormat="1">
      <c r="A31" s="15" t="s">
        <v>66</v>
      </c>
      <c r="B31" s="17" t="s">
        <v>67</v>
      </c>
      <c r="C31" s="36"/>
      <c r="D31" s="36"/>
      <c r="E31" s="37"/>
      <c r="F31" s="36">
        <v>15000</v>
      </c>
      <c r="G31" s="36"/>
      <c r="H31" s="37"/>
      <c r="I31" s="36"/>
      <c r="J31" s="36"/>
      <c r="K31" s="37"/>
      <c r="L31" s="36"/>
      <c r="M31" s="36"/>
      <c r="N31" s="36">
        <f>SUM(C31:M31)</f>
        <v>15000</v>
      </c>
      <c r="O31" s="36">
        <f>C31+F31+I31+L31</f>
        <v>15000</v>
      </c>
      <c r="P31" s="38"/>
      <c r="Q31" s="38"/>
      <c r="R31" s="60"/>
      <c r="S31" s="89"/>
      <c r="T31" s="89"/>
      <c r="U31" s="74"/>
    </row>
    <row r="32" spans="1:21" s="3" customFormat="1">
      <c r="A32" s="15" t="s">
        <v>68</v>
      </c>
      <c r="B32" s="17" t="s">
        <v>69</v>
      </c>
      <c r="C32" s="36"/>
      <c r="D32" s="36"/>
      <c r="E32" s="37"/>
      <c r="F32" s="36">
        <v>25000</v>
      </c>
      <c r="G32" s="36"/>
      <c r="H32" s="37"/>
      <c r="I32" s="36"/>
      <c r="J32" s="36"/>
      <c r="K32" s="37"/>
      <c r="L32" s="36">
        <v>15000</v>
      </c>
      <c r="M32" s="36"/>
      <c r="N32" s="36">
        <f t="shared" ref="N32:N42" si="9">SUM(C32:M32)</f>
        <v>40000</v>
      </c>
      <c r="O32" s="36">
        <f t="shared" ref="O32:O42" si="10">C32+F32+I32+L32</f>
        <v>40000</v>
      </c>
      <c r="P32" s="38"/>
      <c r="Q32" s="38"/>
      <c r="R32" s="60"/>
      <c r="S32" s="89"/>
      <c r="T32" s="89"/>
      <c r="U32" s="74"/>
    </row>
    <row r="33" spans="1:21" s="3" customFormat="1">
      <c r="A33" s="15" t="s">
        <v>70</v>
      </c>
      <c r="B33" s="10" t="s">
        <v>71</v>
      </c>
      <c r="C33" s="37">
        <v>0</v>
      </c>
      <c r="D33" s="36">
        <v>12200</v>
      </c>
      <c r="E33" s="37">
        <v>0</v>
      </c>
      <c r="F33" s="36">
        <v>8000</v>
      </c>
      <c r="G33" s="36">
        <v>12200</v>
      </c>
      <c r="H33" s="37">
        <v>0</v>
      </c>
      <c r="I33" s="36"/>
      <c r="J33" s="36">
        <v>12200</v>
      </c>
      <c r="K33" s="37">
        <v>0</v>
      </c>
      <c r="L33" s="36"/>
      <c r="M33" s="36">
        <v>12200</v>
      </c>
      <c r="N33" s="36">
        <f t="shared" si="9"/>
        <v>56800</v>
      </c>
      <c r="O33" s="36">
        <f t="shared" si="10"/>
        <v>8000</v>
      </c>
      <c r="P33" s="36">
        <f>D33+G33+J33+M33</f>
        <v>48800</v>
      </c>
      <c r="Q33" s="36"/>
      <c r="R33" s="59" t="s">
        <v>72</v>
      </c>
      <c r="S33" s="88"/>
      <c r="T33" s="88"/>
      <c r="U33" s="73"/>
    </row>
    <row r="34" spans="1:21" s="3" customFormat="1">
      <c r="A34" s="15" t="s">
        <v>73</v>
      </c>
      <c r="B34" s="16" t="s">
        <v>74</v>
      </c>
      <c r="C34" s="36"/>
      <c r="D34" s="36"/>
      <c r="E34" s="37"/>
      <c r="F34" s="36">
        <v>30000</v>
      </c>
      <c r="G34" s="36"/>
      <c r="H34" s="36"/>
      <c r="I34" s="36">
        <v>12000</v>
      </c>
      <c r="J34" s="36"/>
      <c r="K34" s="36"/>
      <c r="L34" s="36"/>
      <c r="M34" s="36"/>
      <c r="N34" s="36">
        <f t="shared" si="9"/>
        <v>42000</v>
      </c>
      <c r="O34" s="36">
        <f t="shared" si="10"/>
        <v>42000</v>
      </c>
      <c r="P34" s="36"/>
      <c r="Q34" s="36"/>
      <c r="R34" s="60"/>
      <c r="S34" s="89"/>
      <c r="T34" s="89"/>
      <c r="U34" s="74"/>
    </row>
    <row r="35" spans="1:21" s="3" customFormat="1">
      <c r="A35" s="15" t="s">
        <v>75</v>
      </c>
      <c r="B35" s="16" t="s">
        <v>76</v>
      </c>
      <c r="C35" s="36">
        <v>14500</v>
      </c>
      <c r="D35" s="36"/>
      <c r="E35" s="37"/>
      <c r="F35" s="36">
        <v>23000</v>
      </c>
      <c r="G35" s="36"/>
      <c r="H35" s="36"/>
      <c r="I35" s="36"/>
      <c r="J35" s="36"/>
      <c r="K35" s="36"/>
      <c r="L35" s="36"/>
      <c r="M35" s="36"/>
      <c r="N35" s="36">
        <f t="shared" si="9"/>
        <v>37500</v>
      </c>
      <c r="O35" s="36">
        <f t="shared" si="10"/>
        <v>37500</v>
      </c>
      <c r="P35" s="36"/>
      <c r="Q35" s="36"/>
      <c r="R35" s="60"/>
      <c r="S35" s="89"/>
      <c r="T35" s="89"/>
      <c r="U35" s="74"/>
    </row>
    <row r="36" spans="1:21" s="3" customFormat="1">
      <c r="A36" s="15" t="s">
        <v>77</v>
      </c>
      <c r="B36" s="17" t="s">
        <v>78</v>
      </c>
      <c r="C36" s="36"/>
      <c r="D36" s="36"/>
      <c r="E36" s="37"/>
      <c r="F36" s="36"/>
      <c r="G36" s="36"/>
      <c r="H36" s="36"/>
      <c r="I36" s="36"/>
      <c r="J36" s="36"/>
      <c r="K36" s="36"/>
      <c r="L36" s="36"/>
      <c r="M36" s="36"/>
      <c r="N36" s="37">
        <f t="shared" si="9"/>
        <v>0</v>
      </c>
      <c r="O36" s="37">
        <f t="shared" si="10"/>
        <v>0</v>
      </c>
      <c r="P36" s="36"/>
      <c r="Q36" s="36"/>
      <c r="R36" s="60"/>
      <c r="S36" s="89"/>
      <c r="T36" s="89"/>
      <c r="U36" s="74"/>
    </row>
    <row r="37" spans="1:21" s="3" customFormat="1">
      <c r="A37" s="15" t="s">
        <v>79</v>
      </c>
      <c r="B37" s="16" t="s">
        <v>80</v>
      </c>
      <c r="C37" s="36"/>
      <c r="D37" s="36"/>
      <c r="E37" s="36"/>
      <c r="F37" s="36"/>
      <c r="G37" s="36"/>
      <c r="H37" s="36"/>
      <c r="I37" s="36"/>
      <c r="J37" s="36"/>
      <c r="K37" s="36"/>
      <c r="L37" s="36">
        <v>75000</v>
      </c>
      <c r="M37" s="36"/>
      <c r="N37" s="36">
        <f t="shared" si="9"/>
        <v>75000</v>
      </c>
      <c r="O37" s="36">
        <f t="shared" si="10"/>
        <v>75000</v>
      </c>
      <c r="P37" s="36"/>
      <c r="Q37" s="36"/>
      <c r="R37" s="60"/>
      <c r="S37" s="89"/>
      <c r="T37" s="89"/>
      <c r="U37" s="74"/>
    </row>
    <row r="38" spans="1:21" s="3" customFormat="1">
      <c r="A38" s="15" t="s">
        <v>81</v>
      </c>
      <c r="B38" s="12" t="s">
        <v>82</v>
      </c>
      <c r="C38" s="36"/>
      <c r="D38" s="36"/>
      <c r="E38" s="36"/>
      <c r="F38" s="36">
        <v>32000</v>
      </c>
      <c r="G38" s="36"/>
      <c r="H38" s="36"/>
      <c r="I38" s="36">
        <v>25000</v>
      </c>
      <c r="J38" s="36"/>
      <c r="K38" s="36"/>
      <c r="L38" s="36"/>
      <c r="M38" s="36"/>
      <c r="N38" s="36">
        <f t="shared" si="9"/>
        <v>57000</v>
      </c>
      <c r="O38" s="36">
        <f t="shared" si="10"/>
        <v>57000</v>
      </c>
      <c r="P38" s="36"/>
      <c r="Q38" s="36"/>
      <c r="R38" s="60"/>
      <c r="S38" s="89"/>
      <c r="T38" s="89"/>
      <c r="U38" s="74"/>
    </row>
    <row r="39" spans="1:21" s="3" customFormat="1">
      <c r="A39" s="15" t="s">
        <v>83</v>
      </c>
      <c r="B39" s="10" t="s">
        <v>84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7">
        <f t="shared" si="9"/>
        <v>0</v>
      </c>
      <c r="O39" s="37">
        <f t="shared" si="10"/>
        <v>0</v>
      </c>
      <c r="P39" s="36"/>
      <c r="Q39" s="36"/>
      <c r="R39" s="60"/>
      <c r="S39" s="89"/>
      <c r="T39" s="89"/>
      <c r="U39" s="74"/>
    </row>
    <row r="40" spans="1:21" s="3" customFormat="1">
      <c r="A40" s="15" t="s">
        <v>85</v>
      </c>
      <c r="B40" s="10" t="s">
        <v>86</v>
      </c>
      <c r="C40" s="36"/>
      <c r="D40" s="36"/>
      <c r="E40" s="36"/>
      <c r="F40" s="36">
        <v>28000</v>
      </c>
      <c r="G40" s="36"/>
      <c r="H40" s="36"/>
      <c r="I40" s="36">
        <v>35000</v>
      </c>
      <c r="J40" s="36"/>
      <c r="K40" s="36"/>
      <c r="L40" s="36">
        <v>3500</v>
      </c>
      <c r="M40" s="36"/>
      <c r="N40" s="36">
        <f t="shared" si="9"/>
        <v>66500</v>
      </c>
      <c r="O40" s="36">
        <f t="shared" si="10"/>
        <v>66500</v>
      </c>
      <c r="P40" s="36"/>
      <c r="Q40" s="36"/>
      <c r="R40" s="60"/>
      <c r="S40" s="89"/>
      <c r="T40" s="89"/>
      <c r="U40" s="74"/>
    </row>
    <row r="41" spans="1:21" s="3" customFormat="1">
      <c r="A41" s="15" t="s">
        <v>87</v>
      </c>
      <c r="B41" s="10" t="s">
        <v>88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7">
        <f t="shared" si="9"/>
        <v>0</v>
      </c>
      <c r="O41" s="37">
        <f t="shared" si="10"/>
        <v>0</v>
      </c>
      <c r="P41" s="36"/>
      <c r="Q41" s="36"/>
      <c r="R41" s="60"/>
      <c r="S41" s="89"/>
      <c r="T41" s="89"/>
      <c r="U41" s="74"/>
    </row>
    <row r="42" spans="1:21" s="3" customFormat="1">
      <c r="A42" s="15" t="s">
        <v>89</v>
      </c>
      <c r="B42" s="10" t="s">
        <v>90</v>
      </c>
      <c r="C42" s="36"/>
      <c r="D42" s="36"/>
      <c r="E42" s="36"/>
      <c r="F42" s="36">
        <v>25000</v>
      </c>
      <c r="G42" s="36"/>
      <c r="H42" s="36"/>
      <c r="I42" s="36">
        <v>29000</v>
      </c>
      <c r="J42" s="36"/>
      <c r="K42" s="36"/>
      <c r="L42" s="36"/>
      <c r="M42" s="36"/>
      <c r="N42" s="36">
        <f t="shared" si="9"/>
        <v>54000</v>
      </c>
      <c r="O42" s="36">
        <f t="shared" si="10"/>
        <v>54000</v>
      </c>
      <c r="P42" s="36"/>
      <c r="Q42" s="36"/>
      <c r="R42" s="60"/>
      <c r="S42" s="89"/>
      <c r="T42" s="89"/>
      <c r="U42" s="74"/>
    </row>
    <row r="43" spans="1:21" s="3" customFormat="1" ht="37.5">
      <c r="A43" s="13" t="s">
        <v>91</v>
      </c>
      <c r="B43" s="18" t="s">
        <v>92</v>
      </c>
      <c r="C43" s="38">
        <v>139000</v>
      </c>
      <c r="D43" s="118">
        <v>0</v>
      </c>
      <c r="E43" s="38"/>
      <c r="F43" s="38"/>
      <c r="G43" s="38"/>
      <c r="H43" s="38"/>
      <c r="I43" s="38"/>
      <c r="J43" s="38"/>
      <c r="K43" s="38"/>
      <c r="L43" s="38"/>
      <c r="M43" s="38"/>
      <c r="N43" s="38">
        <f>SUM(C43:M43)</f>
        <v>139000</v>
      </c>
      <c r="O43" s="38">
        <f t="shared" ref="O43:P45" si="11">C43+F43+I43+L43</f>
        <v>139000</v>
      </c>
      <c r="P43" s="118">
        <f t="shared" si="11"/>
        <v>0</v>
      </c>
      <c r="Q43" s="38"/>
      <c r="R43" s="60"/>
      <c r="S43" s="89"/>
      <c r="T43" s="89"/>
      <c r="U43" s="74"/>
    </row>
    <row r="44" spans="1:21" s="3" customFormat="1" ht="57.75" customHeight="1">
      <c r="A44" s="13" t="s">
        <v>93</v>
      </c>
      <c r="B44" s="19" t="s">
        <v>94</v>
      </c>
      <c r="C44" s="138">
        <f t="shared" ref="C44:D44" si="12">SUM(C45:C48)</f>
        <v>0</v>
      </c>
      <c r="D44" s="118">
        <f t="shared" si="12"/>
        <v>0</v>
      </c>
      <c r="E44" s="38">
        <f>SUM(E45:E48)</f>
        <v>1072902</v>
      </c>
      <c r="F44" s="118">
        <f t="shared" ref="F44:M44" si="13">SUM(F45:F48)</f>
        <v>0</v>
      </c>
      <c r="G44" s="118">
        <f t="shared" si="13"/>
        <v>0</v>
      </c>
      <c r="H44" s="38">
        <f t="shared" si="13"/>
        <v>915706</v>
      </c>
      <c r="I44" s="118">
        <f t="shared" si="13"/>
        <v>0</v>
      </c>
      <c r="J44" s="118">
        <f t="shared" si="13"/>
        <v>0</v>
      </c>
      <c r="K44" s="38">
        <f t="shared" si="13"/>
        <v>915706</v>
      </c>
      <c r="L44" s="118">
        <f t="shared" si="13"/>
        <v>0</v>
      </c>
      <c r="M44" s="118">
        <f t="shared" si="13"/>
        <v>0</v>
      </c>
      <c r="N44" s="38">
        <f>SUM(C44:M44)</f>
        <v>2904314</v>
      </c>
      <c r="O44" s="118">
        <f t="shared" si="11"/>
        <v>0</v>
      </c>
      <c r="P44" s="118">
        <f t="shared" si="11"/>
        <v>0</v>
      </c>
      <c r="Q44" s="38">
        <f>E44+H44+K44</f>
        <v>2904314</v>
      </c>
      <c r="R44" s="59" t="s">
        <v>95</v>
      </c>
      <c r="S44" s="88"/>
      <c r="T44" s="88"/>
      <c r="U44" s="73"/>
    </row>
    <row r="45" spans="1:21" s="3" customFormat="1" ht="37.5">
      <c r="A45" s="15" t="s">
        <v>96</v>
      </c>
      <c r="B45" s="107" t="s">
        <v>97</v>
      </c>
      <c r="C45" s="137">
        <v>0</v>
      </c>
      <c r="D45" s="137">
        <v>0</v>
      </c>
      <c r="E45" s="36">
        <v>344187</v>
      </c>
      <c r="F45" s="137">
        <v>0</v>
      </c>
      <c r="G45" s="137">
        <v>0</v>
      </c>
      <c r="H45" s="137">
        <v>0</v>
      </c>
      <c r="I45" s="137">
        <v>0</v>
      </c>
      <c r="J45" s="137">
        <v>0</v>
      </c>
      <c r="K45" s="137">
        <v>0</v>
      </c>
      <c r="L45" s="137">
        <v>0</v>
      </c>
      <c r="M45" s="137">
        <v>0</v>
      </c>
      <c r="N45" s="36">
        <f>SUM(C45:M45)</f>
        <v>344187</v>
      </c>
      <c r="O45" s="37">
        <f t="shared" si="11"/>
        <v>0</v>
      </c>
      <c r="P45" s="37">
        <f t="shared" si="11"/>
        <v>0</v>
      </c>
      <c r="Q45" s="36">
        <f>E45+H45+K45</f>
        <v>344187</v>
      </c>
      <c r="R45" s="59"/>
      <c r="S45" s="88"/>
      <c r="T45" s="88"/>
      <c r="U45" s="73"/>
    </row>
    <row r="46" spans="1:21" s="3" customFormat="1" ht="19.5" customHeight="1">
      <c r="A46" s="15" t="s">
        <v>98</v>
      </c>
      <c r="B46" s="108" t="s">
        <v>99</v>
      </c>
      <c r="C46" s="137">
        <v>0</v>
      </c>
      <c r="D46" s="137">
        <v>0</v>
      </c>
      <c r="E46" s="36">
        <v>88010</v>
      </c>
      <c r="F46" s="137">
        <v>0</v>
      </c>
      <c r="G46" s="137">
        <v>0</v>
      </c>
      <c r="H46" s="137">
        <v>0</v>
      </c>
      <c r="I46" s="137">
        <v>0</v>
      </c>
      <c r="J46" s="137">
        <v>0</v>
      </c>
      <c r="K46" s="137">
        <v>0</v>
      </c>
      <c r="L46" s="137">
        <v>0</v>
      </c>
      <c r="M46" s="137">
        <v>0</v>
      </c>
      <c r="N46" s="36">
        <f t="shared" ref="N46:N48" si="14">SUM(C46:M46)</f>
        <v>88010</v>
      </c>
      <c r="O46" s="37">
        <f t="shared" ref="O46:O50" si="15">C46+F46+I46+L46</f>
        <v>0</v>
      </c>
      <c r="P46" s="37">
        <f t="shared" ref="P46:P50" si="16">D46+G46+J46+M46</f>
        <v>0</v>
      </c>
      <c r="Q46" s="36">
        <f t="shared" ref="Q46:Q48" si="17">E46+H46+K46</f>
        <v>88010</v>
      </c>
      <c r="R46" s="59"/>
      <c r="S46" s="88"/>
      <c r="T46" s="88"/>
      <c r="U46" s="73"/>
    </row>
    <row r="47" spans="1:21" s="3" customFormat="1" ht="37.5">
      <c r="A47" s="15" t="s">
        <v>100</v>
      </c>
      <c r="B47" s="109" t="s">
        <v>101</v>
      </c>
      <c r="C47" s="137">
        <v>0</v>
      </c>
      <c r="D47" s="37">
        <v>0</v>
      </c>
      <c r="E47" s="36">
        <v>640705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6">
        <f t="shared" si="14"/>
        <v>640705</v>
      </c>
      <c r="O47" s="37">
        <f t="shared" si="15"/>
        <v>0</v>
      </c>
      <c r="P47" s="37">
        <f t="shared" si="16"/>
        <v>0</v>
      </c>
      <c r="Q47" s="36">
        <f t="shared" si="17"/>
        <v>640705</v>
      </c>
      <c r="R47" s="59"/>
      <c r="S47" s="88"/>
      <c r="T47" s="88"/>
      <c r="U47" s="73"/>
    </row>
    <row r="48" spans="1:21" s="3" customFormat="1" ht="38.25" customHeight="1">
      <c r="A48" s="15" t="s">
        <v>102</v>
      </c>
      <c r="B48" s="110" t="s">
        <v>103</v>
      </c>
      <c r="C48" s="137">
        <v>0</v>
      </c>
      <c r="D48" s="37">
        <v>0</v>
      </c>
      <c r="E48" s="36"/>
      <c r="F48" s="37">
        <v>0</v>
      </c>
      <c r="G48" s="37">
        <v>0</v>
      </c>
      <c r="H48" s="36">
        <v>915706</v>
      </c>
      <c r="I48" s="37">
        <v>0</v>
      </c>
      <c r="J48" s="37">
        <v>0</v>
      </c>
      <c r="K48" s="36">
        <v>915706</v>
      </c>
      <c r="L48" s="37">
        <v>0</v>
      </c>
      <c r="M48" s="37">
        <v>0</v>
      </c>
      <c r="N48" s="36">
        <f t="shared" si="14"/>
        <v>1831412</v>
      </c>
      <c r="O48" s="37">
        <f t="shared" si="15"/>
        <v>0</v>
      </c>
      <c r="P48" s="37">
        <f t="shared" si="16"/>
        <v>0</v>
      </c>
      <c r="Q48" s="36">
        <f t="shared" si="17"/>
        <v>1831412</v>
      </c>
      <c r="R48" s="59" t="s">
        <v>104</v>
      </c>
      <c r="S48" s="88"/>
      <c r="T48" s="88"/>
      <c r="U48" s="73"/>
    </row>
    <row r="49" spans="1:21" s="3" customFormat="1" ht="38.25" customHeight="1">
      <c r="A49" s="15" t="s">
        <v>105</v>
      </c>
      <c r="B49" s="110" t="s">
        <v>106</v>
      </c>
      <c r="C49" s="1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6"/>
      <c r="R49" s="59"/>
      <c r="S49" s="88"/>
      <c r="T49" s="88"/>
      <c r="U49" s="73"/>
    </row>
    <row r="50" spans="1:21" s="3" customFormat="1" ht="37.5">
      <c r="A50" s="13" t="s">
        <v>107</v>
      </c>
      <c r="B50" s="20" t="s">
        <v>108</v>
      </c>
      <c r="C50" s="118">
        <v>0</v>
      </c>
      <c r="D50" s="118">
        <v>0</v>
      </c>
      <c r="E50" s="118">
        <v>0</v>
      </c>
      <c r="F50" s="118">
        <v>0</v>
      </c>
      <c r="G50" s="118">
        <v>0</v>
      </c>
      <c r="H50" s="118">
        <v>0</v>
      </c>
      <c r="I50" s="118">
        <v>0</v>
      </c>
      <c r="J50" s="118">
        <v>0</v>
      </c>
      <c r="K50" s="118">
        <v>0</v>
      </c>
      <c r="L50" s="118">
        <v>0</v>
      </c>
      <c r="M50" s="118">
        <v>0</v>
      </c>
      <c r="N50" s="118">
        <v>0</v>
      </c>
      <c r="O50" s="118">
        <f t="shared" si="15"/>
        <v>0</v>
      </c>
      <c r="P50" s="118">
        <f t="shared" si="16"/>
        <v>0</v>
      </c>
      <c r="Q50" s="38"/>
      <c r="R50" s="60"/>
      <c r="S50" s="89"/>
      <c r="T50" s="89"/>
      <c r="U50" s="74"/>
    </row>
    <row r="51" spans="1:21" s="3" customFormat="1" ht="37.5">
      <c r="A51" s="13" t="s">
        <v>109</v>
      </c>
      <c r="B51" s="20" t="s">
        <v>110</v>
      </c>
      <c r="C51" s="118">
        <f t="shared" ref="C51:M51" si="18">SUM(C52:C52)</f>
        <v>0</v>
      </c>
      <c r="D51" s="118">
        <f t="shared" si="18"/>
        <v>0</v>
      </c>
      <c r="E51" s="118">
        <f t="shared" si="18"/>
        <v>0</v>
      </c>
      <c r="F51" s="118">
        <f t="shared" si="18"/>
        <v>0</v>
      </c>
      <c r="G51" s="118">
        <f t="shared" si="18"/>
        <v>0</v>
      </c>
      <c r="H51" s="118">
        <f t="shared" si="18"/>
        <v>0</v>
      </c>
      <c r="I51" s="118">
        <f t="shared" si="18"/>
        <v>0</v>
      </c>
      <c r="J51" s="118">
        <f t="shared" si="18"/>
        <v>0</v>
      </c>
      <c r="K51" s="118">
        <f t="shared" si="18"/>
        <v>0</v>
      </c>
      <c r="L51" s="118">
        <f t="shared" si="18"/>
        <v>0</v>
      </c>
      <c r="M51" s="118">
        <f t="shared" si="18"/>
        <v>0</v>
      </c>
      <c r="N51" s="118">
        <f>SUM(C51:M51)</f>
        <v>0</v>
      </c>
      <c r="O51" s="118">
        <f>C51+F51+I51+L51</f>
        <v>0</v>
      </c>
      <c r="P51" s="118">
        <f>D51+G51+J51+M51</f>
        <v>0</v>
      </c>
      <c r="Q51" s="38"/>
      <c r="R51" s="60"/>
      <c r="S51" s="89"/>
      <c r="T51" s="89"/>
      <c r="U51" s="74"/>
    </row>
    <row r="52" spans="1:21" s="3" customFormat="1">
      <c r="A52" s="15" t="s">
        <v>111</v>
      </c>
      <c r="B52" s="16" t="s">
        <v>112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118">
        <f>SUM(C52:M52)</f>
        <v>0</v>
      </c>
      <c r="O52" s="37">
        <f t="shared" ref="O52:P52" si="19">C52+F52+I52+L52</f>
        <v>0</v>
      </c>
      <c r="P52" s="37">
        <f t="shared" si="19"/>
        <v>0</v>
      </c>
      <c r="Q52" s="36"/>
      <c r="R52" s="59"/>
      <c r="S52" s="88"/>
      <c r="T52" s="88"/>
      <c r="U52" s="73"/>
    </row>
    <row r="53" spans="1:21" s="3" customFormat="1" ht="37.5">
      <c r="A53" s="13" t="s">
        <v>113</v>
      </c>
      <c r="B53" s="20" t="s">
        <v>114</v>
      </c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60"/>
      <c r="S53" s="89"/>
      <c r="T53" s="89"/>
      <c r="U53" s="74"/>
    </row>
    <row r="54" spans="1:21" s="3" customFormat="1" ht="37.5">
      <c r="A54" s="13" t="s">
        <v>115</v>
      </c>
      <c r="B54" s="20" t="s">
        <v>116</v>
      </c>
      <c r="C54" s="38">
        <f>C55</f>
        <v>15000</v>
      </c>
      <c r="D54" s="38">
        <f>D55</f>
        <v>13000</v>
      </c>
      <c r="E54" s="118">
        <f t="shared" ref="E54:K54" si="20">E55</f>
        <v>0</v>
      </c>
      <c r="F54" s="38">
        <f t="shared" si="20"/>
        <v>15000</v>
      </c>
      <c r="G54" s="38">
        <f t="shared" si="20"/>
        <v>13000</v>
      </c>
      <c r="H54" s="118">
        <f t="shared" si="20"/>
        <v>0</v>
      </c>
      <c r="I54" s="38">
        <f t="shared" si="20"/>
        <v>15000</v>
      </c>
      <c r="J54" s="38">
        <f t="shared" si="20"/>
        <v>13000</v>
      </c>
      <c r="K54" s="118">
        <f t="shared" si="20"/>
        <v>0</v>
      </c>
      <c r="L54" s="38">
        <f t="shared" ref="L54:M54" si="21">L55</f>
        <v>15000</v>
      </c>
      <c r="M54" s="38">
        <f t="shared" si="21"/>
        <v>13000</v>
      </c>
      <c r="N54" s="38">
        <f>N55</f>
        <v>112000</v>
      </c>
      <c r="O54" s="38">
        <f>O55</f>
        <v>60000</v>
      </c>
      <c r="P54" s="38">
        <f t="shared" ref="P54" si="22">SUM(P55:P67)</f>
        <v>52000</v>
      </c>
      <c r="Q54" s="38"/>
      <c r="R54" s="60"/>
      <c r="S54" s="89"/>
      <c r="T54" s="89"/>
      <c r="U54" s="74"/>
    </row>
    <row r="55" spans="1:21" s="3" customFormat="1">
      <c r="A55" s="21" t="s">
        <v>117</v>
      </c>
      <c r="B55" s="16" t="s">
        <v>118</v>
      </c>
      <c r="C55" s="36">
        <v>15000</v>
      </c>
      <c r="D55" s="36">
        <v>13000</v>
      </c>
      <c r="E55" s="37">
        <v>0</v>
      </c>
      <c r="F55" s="36">
        <v>15000</v>
      </c>
      <c r="G55" s="36">
        <v>13000</v>
      </c>
      <c r="H55" s="37">
        <v>0</v>
      </c>
      <c r="I55" s="36">
        <v>15000</v>
      </c>
      <c r="J55" s="36">
        <v>13000</v>
      </c>
      <c r="K55" s="37">
        <v>0</v>
      </c>
      <c r="L55" s="36">
        <v>15000</v>
      </c>
      <c r="M55" s="36">
        <v>13000</v>
      </c>
      <c r="N55" s="36">
        <f>SUM(C55:M55)</f>
        <v>112000</v>
      </c>
      <c r="O55" s="36">
        <f>C55+F55+I55+L55</f>
        <v>60000</v>
      </c>
      <c r="P55" s="36">
        <f>D55+G55+J55+M55</f>
        <v>52000</v>
      </c>
      <c r="Q55" s="36"/>
      <c r="R55" s="60"/>
      <c r="S55" s="89"/>
      <c r="T55" s="89"/>
      <c r="U55" s="74"/>
    </row>
    <row r="56" spans="1:21" s="3" customFormat="1" ht="37.5">
      <c r="A56" s="22" t="s">
        <v>119</v>
      </c>
      <c r="B56" s="20" t="s">
        <v>120</v>
      </c>
      <c r="C56" s="38">
        <f t="shared" ref="C56:H56" si="23">C57</f>
        <v>40000</v>
      </c>
      <c r="D56" s="118">
        <f t="shared" si="23"/>
        <v>0</v>
      </c>
      <c r="E56" s="118">
        <f t="shared" si="23"/>
        <v>0</v>
      </c>
      <c r="F56" s="38">
        <f t="shared" si="23"/>
        <v>40000</v>
      </c>
      <c r="G56" s="118">
        <f t="shared" si="23"/>
        <v>0</v>
      </c>
      <c r="H56" s="118">
        <f t="shared" si="23"/>
        <v>0</v>
      </c>
      <c r="I56" s="38">
        <f t="shared" ref="I56:M56" si="24">I57</f>
        <v>40000</v>
      </c>
      <c r="J56" s="118">
        <f t="shared" si="24"/>
        <v>0</v>
      </c>
      <c r="K56" s="118">
        <f t="shared" si="24"/>
        <v>0</v>
      </c>
      <c r="L56" s="38">
        <f t="shared" si="24"/>
        <v>40000</v>
      </c>
      <c r="M56" s="118">
        <f t="shared" si="24"/>
        <v>0</v>
      </c>
      <c r="N56" s="38">
        <f>N57</f>
        <v>160000</v>
      </c>
      <c r="O56" s="38">
        <f>O57</f>
        <v>160000</v>
      </c>
      <c r="P56" s="37">
        <f t="shared" ref="P56:P65" si="25">D56+G56+J56+M56</f>
        <v>0</v>
      </c>
      <c r="Q56" s="38"/>
      <c r="R56" s="60"/>
      <c r="S56" s="89"/>
      <c r="T56" s="89"/>
      <c r="U56" s="74"/>
    </row>
    <row r="57" spans="1:21" s="3" customFormat="1" ht="37.5">
      <c r="A57" s="21" t="s">
        <v>121</v>
      </c>
      <c r="B57" s="17" t="s">
        <v>122</v>
      </c>
      <c r="C57" s="36">
        <v>40000</v>
      </c>
      <c r="D57" s="37">
        <v>0</v>
      </c>
      <c r="E57" s="37">
        <v>0</v>
      </c>
      <c r="F57" s="36">
        <v>40000</v>
      </c>
      <c r="G57" s="37">
        <v>0</v>
      </c>
      <c r="H57" s="37">
        <v>0</v>
      </c>
      <c r="I57" s="36">
        <v>40000</v>
      </c>
      <c r="J57" s="37">
        <v>0</v>
      </c>
      <c r="K57" s="37">
        <v>0</v>
      </c>
      <c r="L57" s="36">
        <v>40000</v>
      </c>
      <c r="M57" s="118">
        <v>0</v>
      </c>
      <c r="N57" s="36">
        <f>SUM(C57:M57)</f>
        <v>160000</v>
      </c>
      <c r="O57" s="36">
        <f>C57+F57+I57+L57</f>
        <v>160000</v>
      </c>
      <c r="P57" s="37">
        <f t="shared" si="25"/>
        <v>0</v>
      </c>
      <c r="Q57" s="36"/>
      <c r="R57" s="60"/>
      <c r="S57" s="89"/>
      <c r="T57" s="89"/>
      <c r="U57" s="74"/>
    </row>
    <row r="58" spans="1:21" s="3" customFormat="1" ht="37.5">
      <c r="A58" s="13" t="s">
        <v>123</v>
      </c>
      <c r="B58" s="20" t="s">
        <v>124</v>
      </c>
      <c r="C58" s="118">
        <f>SUM(C59:C65)</f>
        <v>0</v>
      </c>
      <c r="D58" s="118"/>
      <c r="E58" s="118"/>
      <c r="F58" s="38">
        <f>SUM(F59:F65)</f>
        <v>88400</v>
      </c>
      <c r="G58" s="38"/>
      <c r="H58" s="38"/>
      <c r="I58" s="38">
        <f>SUM(I59:I65)</f>
        <v>140600</v>
      </c>
      <c r="J58" s="38"/>
      <c r="K58" s="38"/>
      <c r="L58" s="38">
        <f>SUM(L59:L65)</f>
        <v>81500</v>
      </c>
      <c r="M58" s="38"/>
      <c r="N58" s="38">
        <f t="shared" ref="N58:N65" si="26">SUM(C58:M58)</f>
        <v>310500</v>
      </c>
      <c r="O58" s="38">
        <f t="shared" ref="O58:O65" si="27">C58+F58+I58+L58</f>
        <v>310500</v>
      </c>
      <c r="P58" s="37">
        <f t="shared" si="25"/>
        <v>0</v>
      </c>
      <c r="Q58" s="38"/>
      <c r="R58" s="60"/>
      <c r="S58" s="89"/>
      <c r="T58" s="89"/>
      <c r="U58" s="74"/>
    </row>
    <row r="59" spans="1:21" s="3" customFormat="1">
      <c r="A59" s="15" t="s">
        <v>125</v>
      </c>
      <c r="B59" s="16" t="s">
        <v>126</v>
      </c>
      <c r="C59" s="36"/>
      <c r="D59" s="36"/>
      <c r="E59" s="36"/>
      <c r="F59" s="36"/>
      <c r="G59" s="36"/>
      <c r="H59" s="36"/>
      <c r="I59" s="36">
        <v>45000</v>
      </c>
      <c r="J59" s="36"/>
      <c r="K59" s="36"/>
      <c r="L59" s="36"/>
      <c r="M59" s="36"/>
      <c r="N59" s="36">
        <f t="shared" si="26"/>
        <v>45000</v>
      </c>
      <c r="O59" s="36">
        <f t="shared" si="27"/>
        <v>45000</v>
      </c>
      <c r="P59" s="37">
        <f t="shared" si="25"/>
        <v>0</v>
      </c>
      <c r="Q59" s="36"/>
      <c r="R59" s="60"/>
      <c r="S59" s="89"/>
      <c r="T59" s="89"/>
      <c r="U59" s="74"/>
    </row>
    <row r="60" spans="1:21" s="3" customFormat="1" ht="26.25" customHeight="1">
      <c r="A60" s="15" t="s">
        <v>127</v>
      </c>
      <c r="B60" s="12" t="s">
        <v>128</v>
      </c>
      <c r="C60" s="36"/>
      <c r="D60" s="36"/>
      <c r="E60" s="36"/>
      <c r="F60" s="36">
        <v>3500</v>
      </c>
      <c r="G60" s="36"/>
      <c r="H60" s="36"/>
      <c r="I60" s="36">
        <v>34000</v>
      </c>
      <c r="J60" s="36"/>
      <c r="K60" s="36"/>
      <c r="L60" s="36">
        <v>29000</v>
      </c>
      <c r="M60" s="36"/>
      <c r="N60" s="36">
        <f t="shared" si="26"/>
        <v>66500</v>
      </c>
      <c r="O60" s="36">
        <f t="shared" si="27"/>
        <v>66500</v>
      </c>
      <c r="P60" s="37">
        <f t="shared" si="25"/>
        <v>0</v>
      </c>
      <c r="Q60" s="36"/>
      <c r="R60" s="60"/>
      <c r="S60" s="89"/>
      <c r="T60" s="89"/>
      <c r="U60" s="74"/>
    </row>
    <row r="61" spans="1:21" s="3" customFormat="1">
      <c r="A61" s="15" t="s">
        <v>129</v>
      </c>
      <c r="B61" s="15" t="s">
        <v>130</v>
      </c>
      <c r="C61" s="36"/>
      <c r="D61" s="36"/>
      <c r="E61" s="36"/>
      <c r="F61" s="36">
        <v>41600</v>
      </c>
      <c r="G61" s="36"/>
      <c r="H61" s="36"/>
      <c r="I61" s="36">
        <v>24700</v>
      </c>
      <c r="J61" s="36"/>
      <c r="K61" s="36"/>
      <c r="L61" s="36">
        <v>16700</v>
      </c>
      <c r="M61" s="36"/>
      <c r="N61" s="36">
        <f t="shared" si="26"/>
        <v>83000</v>
      </c>
      <c r="O61" s="36">
        <f t="shared" si="27"/>
        <v>83000</v>
      </c>
      <c r="P61" s="37">
        <f t="shared" si="25"/>
        <v>0</v>
      </c>
      <c r="Q61" s="36"/>
      <c r="R61" s="60"/>
      <c r="S61" s="89"/>
      <c r="T61" s="89"/>
      <c r="U61" s="74"/>
    </row>
    <row r="62" spans="1:21" s="3" customFormat="1">
      <c r="A62" s="15" t="s">
        <v>131</v>
      </c>
      <c r="B62" s="15" t="s">
        <v>132</v>
      </c>
      <c r="C62" s="36"/>
      <c r="D62" s="36"/>
      <c r="E62" s="36"/>
      <c r="F62" s="36">
        <v>26300</v>
      </c>
      <c r="G62" s="36"/>
      <c r="H62" s="36"/>
      <c r="I62" s="36">
        <v>36900</v>
      </c>
      <c r="J62" s="36"/>
      <c r="K62" s="36"/>
      <c r="L62" s="36">
        <v>25800</v>
      </c>
      <c r="M62" s="36"/>
      <c r="N62" s="36">
        <f t="shared" si="26"/>
        <v>89000</v>
      </c>
      <c r="O62" s="36">
        <f t="shared" si="27"/>
        <v>89000</v>
      </c>
      <c r="P62" s="37">
        <f t="shared" si="25"/>
        <v>0</v>
      </c>
      <c r="Q62" s="36"/>
      <c r="R62" s="60"/>
      <c r="S62" s="89"/>
      <c r="T62" s="89"/>
      <c r="U62" s="74"/>
    </row>
    <row r="63" spans="1:21" s="3" customFormat="1">
      <c r="A63" s="15" t="s">
        <v>133</v>
      </c>
      <c r="B63" s="15" t="s">
        <v>134</v>
      </c>
      <c r="C63" s="36"/>
      <c r="D63" s="36"/>
      <c r="E63" s="36"/>
      <c r="F63" s="36"/>
      <c r="G63" s="36"/>
      <c r="H63" s="36"/>
      <c r="I63" s="36"/>
      <c r="J63" s="36"/>
      <c r="K63" s="36"/>
      <c r="L63" s="36">
        <v>10000</v>
      </c>
      <c r="M63" s="36"/>
      <c r="N63" s="36">
        <f t="shared" si="26"/>
        <v>10000</v>
      </c>
      <c r="O63" s="36">
        <f t="shared" si="27"/>
        <v>10000</v>
      </c>
      <c r="P63" s="37">
        <f t="shared" si="25"/>
        <v>0</v>
      </c>
      <c r="Q63" s="36"/>
      <c r="R63" s="60"/>
      <c r="S63" s="89"/>
      <c r="T63" s="89"/>
      <c r="U63" s="74"/>
    </row>
    <row r="64" spans="1:21" s="3" customFormat="1">
      <c r="A64" s="15" t="s">
        <v>135</v>
      </c>
      <c r="B64" s="15" t="s">
        <v>136</v>
      </c>
      <c r="C64" s="36"/>
      <c r="D64" s="36"/>
      <c r="E64" s="36"/>
      <c r="F64" s="36">
        <v>2000</v>
      </c>
      <c r="G64" s="36"/>
      <c r="H64" s="36"/>
      <c r="I64" s="36"/>
      <c r="J64" s="36"/>
      <c r="K64" s="36"/>
      <c r="L64" s="36"/>
      <c r="M64" s="36"/>
      <c r="N64" s="36">
        <f t="shared" si="26"/>
        <v>2000</v>
      </c>
      <c r="O64" s="36">
        <f t="shared" si="27"/>
        <v>2000</v>
      </c>
      <c r="P64" s="37">
        <f t="shared" si="25"/>
        <v>0</v>
      </c>
      <c r="Q64" s="36"/>
      <c r="R64" s="60"/>
      <c r="S64" s="89"/>
      <c r="T64" s="89"/>
      <c r="U64" s="74"/>
    </row>
    <row r="65" spans="1:21" s="3" customFormat="1">
      <c r="A65" s="15" t="s">
        <v>137</v>
      </c>
      <c r="B65" s="12" t="s">
        <v>138</v>
      </c>
      <c r="C65" s="36"/>
      <c r="D65" s="36"/>
      <c r="E65" s="36"/>
      <c r="F65" s="36">
        <v>15000</v>
      </c>
      <c r="G65" s="36"/>
      <c r="H65" s="36"/>
      <c r="I65" s="36"/>
      <c r="J65" s="36"/>
      <c r="K65" s="36"/>
      <c r="L65" s="36"/>
      <c r="M65" s="36"/>
      <c r="N65" s="36">
        <f t="shared" si="26"/>
        <v>15000</v>
      </c>
      <c r="O65" s="36">
        <f t="shared" si="27"/>
        <v>15000</v>
      </c>
      <c r="P65" s="37">
        <f t="shared" si="25"/>
        <v>0</v>
      </c>
      <c r="Q65" s="36"/>
      <c r="R65" s="60"/>
      <c r="S65" s="89"/>
      <c r="T65" s="89"/>
      <c r="U65" s="74"/>
    </row>
    <row r="66" spans="1:21" s="3" customFormat="1">
      <c r="A66" s="22" t="s">
        <v>139</v>
      </c>
      <c r="B66" s="20" t="s">
        <v>140</v>
      </c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60"/>
      <c r="S66" s="89"/>
      <c r="T66" s="89"/>
      <c r="U66" s="74"/>
    </row>
    <row r="67" spans="1:21" s="3" customFormat="1">
      <c r="A67" s="21" t="s">
        <v>141</v>
      </c>
      <c r="B67" s="16" t="s">
        <v>142</v>
      </c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60"/>
      <c r="S67" s="89"/>
      <c r="T67" s="89"/>
      <c r="U67" s="74"/>
    </row>
    <row r="68" spans="1:21" s="3" customFormat="1">
      <c r="A68" s="21" t="s">
        <v>143</v>
      </c>
      <c r="B68" s="16" t="s">
        <v>144</v>
      </c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60"/>
      <c r="S68" s="89"/>
      <c r="T68" s="89"/>
      <c r="U68" s="74"/>
    </row>
    <row r="69" spans="1:21" s="3" customFormat="1">
      <c r="A69" s="21" t="s">
        <v>145</v>
      </c>
      <c r="B69" s="16" t="s">
        <v>146</v>
      </c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60"/>
      <c r="S69" s="89"/>
      <c r="T69" s="89"/>
      <c r="U69" s="74"/>
    </row>
    <row r="70" spans="1:21" s="3" customFormat="1" ht="34.5" customHeight="1">
      <c r="A70" s="22" t="s">
        <v>147</v>
      </c>
      <c r="B70" s="20" t="s">
        <v>148</v>
      </c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60"/>
      <c r="S70" s="89"/>
      <c r="T70" s="89"/>
      <c r="U70" s="74"/>
    </row>
    <row r="71" spans="1:21" s="3" customFormat="1" ht="37.5">
      <c r="A71" s="22" t="s">
        <v>149</v>
      </c>
      <c r="B71" s="20" t="s">
        <v>150</v>
      </c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60"/>
      <c r="S71" s="89"/>
      <c r="T71" s="89"/>
      <c r="U71" s="74"/>
    </row>
    <row r="72" spans="1:21" s="2" customFormat="1" ht="18.75" customHeight="1">
      <c r="A72" s="155" t="s">
        <v>151</v>
      </c>
      <c r="B72" s="155"/>
      <c r="C72" s="139">
        <f>C73+C75</f>
        <v>32727</v>
      </c>
      <c r="D72" s="139">
        <f t="shared" ref="D72:P72" si="28">D73+D75</f>
        <v>106670</v>
      </c>
      <c r="E72" s="139"/>
      <c r="F72" s="139">
        <f t="shared" si="28"/>
        <v>13229</v>
      </c>
      <c r="G72" s="139">
        <f t="shared" si="28"/>
        <v>25670</v>
      </c>
      <c r="H72" s="139"/>
      <c r="I72" s="139"/>
      <c r="J72" s="139"/>
      <c r="K72" s="139"/>
      <c r="L72" s="139"/>
      <c r="M72" s="139"/>
      <c r="N72" s="139">
        <f t="shared" si="28"/>
        <v>178296</v>
      </c>
      <c r="O72" s="139">
        <f t="shared" si="28"/>
        <v>45956</v>
      </c>
      <c r="P72" s="139">
        <f t="shared" si="28"/>
        <v>132340</v>
      </c>
      <c r="Q72" s="139"/>
      <c r="R72" s="63"/>
      <c r="S72" s="92"/>
      <c r="T72" s="92"/>
      <c r="U72" s="77"/>
    </row>
    <row r="73" spans="1:21" s="3" customFormat="1">
      <c r="A73" s="6" t="s">
        <v>152</v>
      </c>
      <c r="B73" s="20" t="s">
        <v>153</v>
      </c>
      <c r="C73" s="38">
        <f>C74</f>
        <v>20000</v>
      </c>
      <c r="D73" s="38">
        <f t="shared" ref="D73:M73" si="29">D74</f>
        <v>85000</v>
      </c>
      <c r="E73" s="38"/>
      <c r="F73" s="38">
        <f t="shared" si="29"/>
        <v>500</v>
      </c>
      <c r="G73" s="38">
        <f t="shared" si="29"/>
        <v>4000</v>
      </c>
      <c r="H73" s="38"/>
      <c r="I73" s="118">
        <f t="shared" si="29"/>
        <v>0</v>
      </c>
      <c r="J73" s="118">
        <f t="shared" si="29"/>
        <v>0</v>
      </c>
      <c r="K73" s="118"/>
      <c r="L73" s="118">
        <f t="shared" si="29"/>
        <v>0</v>
      </c>
      <c r="M73" s="118">
        <f t="shared" si="29"/>
        <v>0</v>
      </c>
      <c r="N73" s="38">
        <f>SUM(C73:M73)</f>
        <v>109500</v>
      </c>
      <c r="O73" s="38">
        <f t="shared" ref="O73:P77" si="30">C73+F73+I73+L73</f>
        <v>20500</v>
      </c>
      <c r="P73" s="38">
        <f t="shared" si="30"/>
        <v>89000</v>
      </c>
      <c r="Q73" s="38"/>
      <c r="R73" s="60"/>
      <c r="S73" s="89"/>
      <c r="T73" s="89"/>
      <c r="U73" s="74"/>
    </row>
    <row r="74" spans="1:21" s="3" customFormat="1">
      <c r="A74" s="9" t="s">
        <v>154</v>
      </c>
      <c r="B74" s="16" t="s">
        <v>155</v>
      </c>
      <c r="C74" s="36">
        <v>20000</v>
      </c>
      <c r="D74" s="36">
        <v>85000</v>
      </c>
      <c r="E74" s="36"/>
      <c r="F74" s="36">
        <v>500</v>
      </c>
      <c r="G74" s="36">
        <v>4000</v>
      </c>
      <c r="H74" s="36"/>
      <c r="I74" s="37">
        <v>0</v>
      </c>
      <c r="J74" s="37">
        <v>0</v>
      </c>
      <c r="K74" s="37"/>
      <c r="L74" s="37"/>
      <c r="M74" s="37"/>
      <c r="N74" s="36">
        <f>SUM(C74:M74)</f>
        <v>109500</v>
      </c>
      <c r="O74" s="36">
        <f t="shared" si="30"/>
        <v>20500</v>
      </c>
      <c r="P74" s="36">
        <f t="shared" si="30"/>
        <v>89000</v>
      </c>
      <c r="Q74" s="36"/>
      <c r="R74" s="60"/>
      <c r="S74" s="89"/>
      <c r="T74" s="89"/>
      <c r="U74" s="74"/>
    </row>
    <row r="75" spans="1:21" s="3" customFormat="1" ht="21" customHeight="1">
      <c r="A75" s="6" t="s">
        <v>156</v>
      </c>
      <c r="B75" s="20" t="s">
        <v>157</v>
      </c>
      <c r="C75" s="38">
        <f>C76+C77</f>
        <v>12727</v>
      </c>
      <c r="D75" s="38">
        <f t="shared" ref="D75:M75" si="31">D76+D77</f>
        <v>21670</v>
      </c>
      <c r="E75" s="38"/>
      <c r="F75" s="38">
        <f t="shared" si="31"/>
        <v>12729</v>
      </c>
      <c r="G75" s="38">
        <f t="shared" si="31"/>
        <v>21670</v>
      </c>
      <c r="H75" s="38"/>
      <c r="I75" s="118">
        <f t="shared" si="31"/>
        <v>0</v>
      </c>
      <c r="J75" s="118">
        <f t="shared" si="31"/>
        <v>0</v>
      </c>
      <c r="K75" s="118"/>
      <c r="L75" s="118">
        <f t="shared" si="31"/>
        <v>0</v>
      </c>
      <c r="M75" s="118">
        <f t="shared" si="31"/>
        <v>0</v>
      </c>
      <c r="N75" s="38">
        <f>SUM(C75:M75)</f>
        <v>68796</v>
      </c>
      <c r="O75" s="38">
        <f t="shared" si="30"/>
        <v>25456</v>
      </c>
      <c r="P75" s="38">
        <f t="shared" si="30"/>
        <v>43340</v>
      </c>
      <c r="Q75" s="38"/>
      <c r="R75" s="60"/>
      <c r="S75" s="89"/>
      <c r="T75" s="89"/>
      <c r="U75" s="74"/>
    </row>
    <row r="76" spans="1:21" s="3" customFormat="1" ht="37.5">
      <c r="A76" s="9" t="s">
        <v>158</v>
      </c>
      <c r="B76" s="16" t="s">
        <v>159</v>
      </c>
      <c r="C76" s="36">
        <v>12727</v>
      </c>
      <c r="D76" s="36">
        <v>21670</v>
      </c>
      <c r="E76" s="36"/>
      <c r="F76" s="36">
        <v>12729</v>
      </c>
      <c r="G76" s="36">
        <v>21670</v>
      </c>
      <c r="H76" s="36"/>
      <c r="I76" s="37">
        <v>0</v>
      </c>
      <c r="J76" s="37">
        <v>0</v>
      </c>
      <c r="K76" s="37"/>
      <c r="L76" s="118"/>
      <c r="M76" s="118"/>
      <c r="N76" s="36">
        <f>SUM(C76:M76)</f>
        <v>68796</v>
      </c>
      <c r="O76" s="36">
        <f t="shared" si="30"/>
        <v>25456</v>
      </c>
      <c r="P76" s="36">
        <f t="shared" si="30"/>
        <v>43340</v>
      </c>
      <c r="Q76" s="36"/>
      <c r="R76" s="59" t="s">
        <v>39</v>
      </c>
      <c r="S76" s="88"/>
      <c r="T76" s="88"/>
      <c r="U76" s="73"/>
    </row>
    <row r="77" spans="1:21" s="3" customFormat="1" ht="21" customHeight="1">
      <c r="A77" s="9" t="s">
        <v>160</v>
      </c>
      <c r="B77" s="16" t="s">
        <v>161</v>
      </c>
      <c r="C77" s="36"/>
      <c r="D77" s="36"/>
      <c r="E77" s="36"/>
      <c r="F77" s="36"/>
      <c r="G77" s="36"/>
      <c r="H77" s="36"/>
      <c r="I77" s="36"/>
      <c r="J77" s="36"/>
      <c r="K77" s="36"/>
      <c r="L77" s="38"/>
      <c r="M77" s="38"/>
      <c r="N77" s="37">
        <f>SUM(C77:M77)</f>
        <v>0</v>
      </c>
      <c r="O77" s="37">
        <f t="shared" si="30"/>
        <v>0</v>
      </c>
      <c r="P77" s="37">
        <f t="shared" si="30"/>
        <v>0</v>
      </c>
      <c r="Q77" s="36"/>
      <c r="R77" s="59"/>
      <c r="S77" s="88"/>
      <c r="T77" s="88"/>
      <c r="U77" s="73"/>
    </row>
    <row r="78" spans="1:21" s="2" customFormat="1">
      <c r="A78" s="156" t="s">
        <v>162</v>
      </c>
      <c r="B78" s="156"/>
      <c r="C78" s="40">
        <f>C79+C82+C85+C108+C112+C115+C121</f>
        <v>321081</v>
      </c>
      <c r="D78" s="40">
        <f>D79+D82+D85+D108+D112+D115+D121</f>
        <v>150000</v>
      </c>
      <c r="E78" s="40"/>
      <c r="F78" s="40">
        <f>F79+F82+F85+F108+F112+F115+F121</f>
        <v>165000</v>
      </c>
      <c r="G78" s="40"/>
      <c r="H78" s="40"/>
      <c r="I78" s="40">
        <f>I79+I82+I85+I108+I112+I115+I121</f>
        <v>143000</v>
      </c>
      <c r="J78" s="40"/>
      <c r="K78" s="40"/>
      <c r="L78" s="40">
        <f>L82</f>
        <v>3000</v>
      </c>
      <c r="M78" s="40"/>
      <c r="N78" s="40">
        <f>N79+N82+N85+N108+N112+N115</f>
        <v>732081</v>
      </c>
      <c r="O78" s="40">
        <f>O79+O82+O85+O108+O112+O115</f>
        <v>582081</v>
      </c>
      <c r="P78" s="40"/>
      <c r="Q78" s="40"/>
      <c r="R78" s="40"/>
      <c r="S78" s="93"/>
      <c r="T78" s="93"/>
      <c r="U78" s="78"/>
    </row>
    <row r="79" spans="1:21" s="3" customFormat="1">
      <c r="A79" s="24" t="s">
        <v>163</v>
      </c>
      <c r="B79" s="7" t="s">
        <v>164</v>
      </c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59"/>
      <c r="S79" s="88"/>
      <c r="T79" s="88"/>
      <c r="U79" s="73"/>
    </row>
    <row r="80" spans="1:21" s="3" customFormat="1">
      <c r="A80" s="31" t="s">
        <v>165</v>
      </c>
      <c r="B80" s="12" t="s">
        <v>166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59"/>
      <c r="S80" s="88"/>
      <c r="T80" s="88"/>
      <c r="U80" s="73"/>
    </row>
    <row r="81" spans="1:21" s="3" customFormat="1">
      <c r="A81" s="31" t="s">
        <v>167</v>
      </c>
      <c r="B81" s="12" t="s">
        <v>168</v>
      </c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59"/>
      <c r="S81" s="88"/>
      <c r="T81" s="88"/>
      <c r="U81" s="73"/>
    </row>
    <row r="82" spans="1:21" s="3" customFormat="1">
      <c r="A82" s="24" t="s">
        <v>169</v>
      </c>
      <c r="B82" s="20" t="s">
        <v>170</v>
      </c>
      <c r="C82" s="36"/>
      <c r="D82" s="36"/>
      <c r="E82" s="36"/>
      <c r="F82" s="38">
        <f>F83</f>
        <v>5000</v>
      </c>
      <c r="G82" s="38"/>
      <c r="H82" s="38"/>
      <c r="I82" s="38">
        <f>I83</f>
        <v>3000</v>
      </c>
      <c r="J82" s="38"/>
      <c r="K82" s="38"/>
      <c r="L82" s="38">
        <f>L83</f>
        <v>3000</v>
      </c>
      <c r="M82" s="36"/>
      <c r="N82" s="36">
        <f>SUM(C82:M82)</f>
        <v>11000</v>
      </c>
      <c r="O82" s="36">
        <f>C82+F82+I82+L82</f>
        <v>11000</v>
      </c>
      <c r="P82" s="36"/>
      <c r="Q82" s="36"/>
      <c r="R82" s="59"/>
      <c r="S82" s="88"/>
      <c r="T82" s="88"/>
      <c r="U82" s="73"/>
    </row>
    <row r="83" spans="1:21" s="3" customFormat="1">
      <c r="A83" s="25" t="s">
        <v>171</v>
      </c>
      <c r="B83" s="16" t="s">
        <v>172</v>
      </c>
      <c r="C83" s="36"/>
      <c r="D83" s="36"/>
      <c r="E83" s="36"/>
      <c r="F83" s="36">
        <v>5000</v>
      </c>
      <c r="G83" s="36"/>
      <c r="H83" s="36"/>
      <c r="I83" s="36">
        <v>3000</v>
      </c>
      <c r="J83" s="36"/>
      <c r="K83" s="36"/>
      <c r="L83" s="36">
        <v>3000</v>
      </c>
      <c r="M83" s="36"/>
      <c r="N83" s="36">
        <f>SUM(C83:M83)</f>
        <v>11000</v>
      </c>
      <c r="O83" s="36">
        <f>C83+F83+I83+L83</f>
        <v>11000</v>
      </c>
      <c r="P83" s="36"/>
      <c r="Q83" s="36"/>
      <c r="R83" s="59"/>
      <c r="S83" s="88"/>
      <c r="T83" s="88"/>
      <c r="U83" s="73"/>
    </row>
    <row r="84" spans="1:21" s="3" customFormat="1">
      <c r="A84" s="25" t="s">
        <v>173</v>
      </c>
      <c r="B84" s="12" t="s">
        <v>174</v>
      </c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59"/>
      <c r="S84" s="88"/>
      <c r="T84" s="88"/>
      <c r="U84" s="73"/>
    </row>
    <row r="85" spans="1:21" s="3" customFormat="1" ht="56.25">
      <c r="A85" s="24" t="s">
        <v>175</v>
      </c>
      <c r="B85" s="7" t="s">
        <v>176</v>
      </c>
      <c r="C85" s="38">
        <f>SUM(C86:C105)</f>
        <v>60000</v>
      </c>
      <c r="D85" s="38">
        <f>SUM(D86:D107)</f>
        <v>150000</v>
      </c>
      <c r="E85" s="118">
        <f t="shared" ref="E85:M85" si="32">SUM(E86:E107)</f>
        <v>0</v>
      </c>
      <c r="F85" s="118">
        <f t="shared" si="32"/>
        <v>0</v>
      </c>
      <c r="G85" s="118">
        <f t="shared" si="32"/>
        <v>0</v>
      </c>
      <c r="H85" s="118">
        <f t="shared" si="32"/>
        <v>0</v>
      </c>
      <c r="I85" s="118">
        <f t="shared" si="32"/>
        <v>0</v>
      </c>
      <c r="J85" s="118">
        <f t="shared" si="32"/>
        <v>0</v>
      </c>
      <c r="K85" s="118">
        <f t="shared" si="32"/>
        <v>0</v>
      </c>
      <c r="L85" s="118">
        <f t="shared" si="32"/>
        <v>0</v>
      </c>
      <c r="M85" s="118">
        <f t="shared" si="32"/>
        <v>0</v>
      </c>
      <c r="N85" s="38">
        <f>SUM(C85:M85)</f>
        <v>210000</v>
      </c>
      <c r="O85" s="38">
        <f>C85+F85+I85+L85</f>
        <v>60000</v>
      </c>
      <c r="P85" s="38">
        <f>D85+G85+J85+M85</f>
        <v>150000</v>
      </c>
      <c r="Q85" s="38"/>
      <c r="R85" s="59"/>
      <c r="S85" s="88"/>
      <c r="T85" s="88"/>
      <c r="U85" s="73"/>
    </row>
    <row r="86" spans="1:21" s="3" customFormat="1">
      <c r="A86" s="31" t="s">
        <v>177</v>
      </c>
      <c r="B86" s="12" t="s">
        <v>178</v>
      </c>
      <c r="C86" s="36">
        <v>60000</v>
      </c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6">
        <f>SUM(C86:M86)</f>
        <v>60000</v>
      </c>
      <c r="O86" s="36">
        <f>C86+F86+I86+L86</f>
        <v>60000</v>
      </c>
      <c r="P86" s="36"/>
      <c r="Q86" s="38"/>
      <c r="R86" s="59"/>
      <c r="S86" s="88"/>
      <c r="T86" s="88"/>
      <c r="U86" s="73"/>
    </row>
    <row r="87" spans="1:21" s="3" customFormat="1">
      <c r="A87" s="31" t="s">
        <v>179</v>
      </c>
      <c r="B87" s="12" t="s">
        <v>180</v>
      </c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59"/>
      <c r="S87" s="88"/>
      <c r="T87" s="88"/>
      <c r="U87" s="73"/>
    </row>
    <row r="88" spans="1:21" s="3" customFormat="1">
      <c r="A88" s="31" t="s">
        <v>181</v>
      </c>
      <c r="B88" s="12" t="s">
        <v>182</v>
      </c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59"/>
      <c r="S88" s="88"/>
      <c r="T88" s="88"/>
      <c r="U88" s="73"/>
    </row>
    <row r="89" spans="1:21" s="3" customFormat="1">
      <c r="A89" s="31" t="s">
        <v>183</v>
      </c>
      <c r="B89" s="12" t="s">
        <v>184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59"/>
      <c r="S89" s="88"/>
      <c r="T89" s="88"/>
      <c r="U89" s="73"/>
    </row>
    <row r="90" spans="1:21" s="3" customFormat="1">
      <c r="A90" s="31" t="s">
        <v>185</v>
      </c>
      <c r="B90" s="12" t="s">
        <v>186</v>
      </c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59"/>
      <c r="S90" s="88"/>
      <c r="T90" s="88"/>
      <c r="U90" s="73"/>
    </row>
    <row r="91" spans="1:21" s="3" customFormat="1">
      <c r="A91" s="31" t="s">
        <v>187</v>
      </c>
      <c r="B91" s="12" t="s">
        <v>188</v>
      </c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59"/>
      <c r="S91" s="88"/>
      <c r="T91" s="88"/>
      <c r="U91" s="73"/>
    </row>
    <row r="92" spans="1:21" s="3" customFormat="1">
      <c r="A92" s="31" t="s">
        <v>189</v>
      </c>
      <c r="B92" s="12" t="s">
        <v>190</v>
      </c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59"/>
      <c r="S92" s="88"/>
      <c r="T92" s="88"/>
      <c r="U92" s="73"/>
    </row>
    <row r="93" spans="1:21" s="3" customFormat="1">
      <c r="A93" s="31" t="s">
        <v>191</v>
      </c>
      <c r="B93" s="12" t="s">
        <v>192</v>
      </c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59"/>
      <c r="S93" s="88"/>
      <c r="T93" s="88"/>
      <c r="U93" s="73"/>
    </row>
    <row r="94" spans="1:21" s="3" customFormat="1">
      <c r="A94" s="31" t="s">
        <v>193</v>
      </c>
      <c r="B94" s="12" t="s">
        <v>194</v>
      </c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59"/>
      <c r="S94" s="88"/>
      <c r="T94" s="88"/>
      <c r="U94" s="73"/>
    </row>
    <row r="95" spans="1:21" s="3" customFormat="1">
      <c r="A95" s="31" t="s">
        <v>195</v>
      </c>
      <c r="B95" s="12" t="s">
        <v>196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59"/>
      <c r="S95" s="88"/>
      <c r="T95" s="88"/>
      <c r="U95" s="73"/>
    </row>
    <row r="96" spans="1:21" s="3" customFormat="1">
      <c r="A96" s="31" t="s">
        <v>197</v>
      </c>
      <c r="B96" s="12" t="s">
        <v>198</v>
      </c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59"/>
      <c r="S96" s="88"/>
      <c r="T96" s="88"/>
      <c r="U96" s="73"/>
    </row>
    <row r="97" spans="1:21" s="3" customFormat="1">
      <c r="A97" s="31" t="s">
        <v>199</v>
      </c>
      <c r="B97" s="12" t="s">
        <v>200</v>
      </c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59"/>
      <c r="S97" s="88"/>
      <c r="T97" s="88"/>
      <c r="U97" s="73"/>
    </row>
    <row r="98" spans="1:21" s="3" customFormat="1">
      <c r="A98" s="31" t="s">
        <v>201</v>
      </c>
      <c r="B98" s="12" t="s">
        <v>202</v>
      </c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59"/>
      <c r="S98" s="88"/>
      <c r="T98" s="88"/>
      <c r="U98" s="73"/>
    </row>
    <row r="99" spans="1:21" s="3" customFormat="1">
      <c r="A99" s="31" t="s">
        <v>203</v>
      </c>
      <c r="B99" s="12" t="s">
        <v>204</v>
      </c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59"/>
      <c r="S99" s="88"/>
      <c r="T99" s="88"/>
      <c r="U99" s="73"/>
    </row>
    <row r="100" spans="1:21" s="3" customFormat="1">
      <c r="A100" s="31" t="s">
        <v>205</v>
      </c>
      <c r="B100" s="12" t="s">
        <v>206</v>
      </c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59"/>
      <c r="S100" s="88"/>
      <c r="T100" s="88"/>
      <c r="U100" s="73"/>
    </row>
    <row r="101" spans="1:21" s="3" customFormat="1">
      <c r="A101" s="31" t="s">
        <v>207</v>
      </c>
      <c r="B101" s="12" t="s">
        <v>208</v>
      </c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59"/>
      <c r="S101" s="88"/>
      <c r="T101" s="88"/>
      <c r="U101" s="73"/>
    </row>
    <row r="102" spans="1:21" s="3" customFormat="1">
      <c r="A102" s="31" t="s">
        <v>209</v>
      </c>
      <c r="B102" s="12" t="s">
        <v>210</v>
      </c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59"/>
      <c r="S102" s="88"/>
      <c r="T102" s="88"/>
      <c r="U102" s="73"/>
    </row>
    <row r="103" spans="1:21" s="3" customFormat="1">
      <c r="A103" s="31" t="s">
        <v>211</v>
      </c>
      <c r="B103" s="12" t="s">
        <v>212</v>
      </c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59"/>
      <c r="S103" s="88"/>
      <c r="T103" s="88"/>
      <c r="U103" s="73"/>
    </row>
    <row r="104" spans="1:21" s="3" customFormat="1">
      <c r="A104" s="31" t="s">
        <v>213</v>
      </c>
      <c r="B104" s="12" t="s">
        <v>214</v>
      </c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59"/>
      <c r="S104" s="88"/>
      <c r="T104" s="88"/>
      <c r="U104" s="73"/>
    </row>
    <row r="105" spans="1:21" s="3" customFormat="1">
      <c r="A105" s="31" t="s">
        <v>215</v>
      </c>
      <c r="B105" s="12" t="s">
        <v>216</v>
      </c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6"/>
      <c r="O105" s="36"/>
      <c r="P105" s="36"/>
      <c r="Q105" s="38"/>
      <c r="R105" s="59"/>
      <c r="S105" s="88"/>
      <c r="T105" s="88"/>
      <c r="U105" s="73"/>
    </row>
    <row r="106" spans="1:21" s="3" customFormat="1">
      <c r="A106" s="31" t="s">
        <v>217</v>
      </c>
      <c r="B106" s="12" t="s">
        <v>218</v>
      </c>
      <c r="C106" s="38"/>
      <c r="D106" s="36">
        <v>150000</v>
      </c>
      <c r="E106" s="38"/>
      <c r="F106" s="38"/>
      <c r="G106" s="38"/>
      <c r="H106" s="38"/>
      <c r="I106" s="38"/>
      <c r="J106" s="38"/>
      <c r="K106" s="38"/>
      <c r="L106" s="38"/>
      <c r="M106" s="38"/>
      <c r="N106" s="36">
        <f>SUM(C106:M106)</f>
        <v>150000</v>
      </c>
      <c r="O106" s="36"/>
      <c r="P106" s="36">
        <f>D106+G106+J106+M106</f>
        <v>150000</v>
      </c>
      <c r="Q106" s="38"/>
      <c r="R106" s="59"/>
      <c r="S106" s="88"/>
      <c r="T106" s="88"/>
      <c r="U106" s="73"/>
    </row>
    <row r="107" spans="1:21" s="3" customFormat="1">
      <c r="A107" s="31" t="s">
        <v>219</v>
      </c>
      <c r="B107" s="12" t="s">
        <v>220</v>
      </c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59"/>
      <c r="S107" s="88"/>
      <c r="T107" s="88"/>
      <c r="U107" s="73"/>
    </row>
    <row r="108" spans="1:21" s="3" customFormat="1" ht="37.5">
      <c r="A108" s="24" t="s">
        <v>221</v>
      </c>
      <c r="B108" s="20" t="s">
        <v>222</v>
      </c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59"/>
      <c r="S108" s="88"/>
      <c r="T108" s="88"/>
      <c r="U108" s="73"/>
    </row>
    <row r="109" spans="1:21" s="3" customFormat="1" ht="37.5">
      <c r="A109" s="25" t="s">
        <v>223</v>
      </c>
      <c r="B109" s="16" t="s">
        <v>224</v>
      </c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59"/>
      <c r="S109" s="88"/>
      <c r="T109" s="88"/>
      <c r="U109" s="73"/>
    </row>
    <row r="110" spans="1:21" s="3" customFormat="1">
      <c r="A110" s="25" t="s">
        <v>225</v>
      </c>
      <c r="B110" s="16" t="s">
        <v>226</v>
      </c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59"/>
      <c r="S110" s="88"/>
      <c r="T110" s="88"/>
      <c r="U110" s="73"/>
    </row>
    <row r="111" spans="1:21" s="3" customFormat="1">
      <c r="A111" s="25" t="s">
        <v>227</v>
      </c>
      <c r="B111" s="16" t="s">
        <v>228</v>
      </c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7"/>
      <c r="Q111" s="36"/>
      <c r="R111" s="59"/>
      <c r="S111" s="88"/>
      <c r="T111" s="88"/>
      <c r="U111" s="73"/>
    </row>
    <row r="112" spans="1:21" s="3" customFormat="1" ht="37.5">
      <c r="A112" s="24" t="s">
        <v>229</v>
      </c>
      <c r="B112" s="7" t="s">
        <v>230</v>
      </c>
      <c r="C112" s="38">
        <f t="shared" ref="C112:M112" si="33">SUM(C113:C113)</f>
        <v>111081</v>
      </c>
      <c r="D112" s="118">
        <f t="shared" si="33"/>
        <v>0</v>
      </c>
      <c r="E112" s="118">
        <f t="shared" si="33"/>
        <v>0</v>
      </c>
      <c r="F112" s="38">
        <f t="shared" si="33"/>
        <v>110000</v>
      </c>
      <c r="G112" s="118">
        <f t="shared" si="33"/>
        <v>0</v>
      </c>
      <c r="H112" s="118">
        <f t="shared" si="33"/>
        <v>0</v>
      </c>
      <c r="I112" s="38">
        <f t="shared" si="33"/>
        <v>140000</v>
      </c>
      <c r="J112" s="118">
        <f t="shared" si="33"/>
        <v>0</v>
      </c>
      <c r="K112" s="118">
        <f t="shared" si="33"/>
        <v>0</v>
      </c>
      <c r="L112" s="118">
        <f t="shared" si="33"/>
        <v>0</v>
      </c>
      <c r="M112" s="118">
        <f t="shared" si="33"/>
        <v>0</v>
      </c>
      <c r="N112" s="38">
        <f>SUM(C112:M112)</f>
        <v>361081</v>
      </c>
      <c r="O112" s="38">
        <f t="shared" ref="O112:P115" si="34">C112+F112+I112+L112</f>
        <v>361081</v>
      </c>
      <c r="P112" s="118">
        <f t="shared" si="34"/>
        <v>0</v>
      </c>
      <c r="Q112" s="38"/>
      <c r="R112" s="59"/>
      <c r="S112" s="88"/>
      <c r="T112" s="88"/>
      <c r="U112" s="73"/>
    </row>
    <row r="113" spans="1:21" s="3" customFormat="1">
      <c r="A113" s="31" t="s">
        <v>231</v>
      </c>
      <c r="B113" s="12" t="s">
        <v>232</v>
      </c>
      <c r="C113" s="36">
        <v>111081</v>
      </c>
      <c r="D113" s="37">
        <v>0</v>
      </c>
      <c r="E113" s="37">
        <v>0</v>
      </c>
      <c r="F113" s="36">
        <v>110000</v>
      </c>
      <c r="G113" s="37">
        <v>0</v>
      </c>
      <c r="H113" s="37">
        <v>0</v>
      </c>
      <c r="I113" s="36">
        <v>140000</v>
      </c>
      <c r="J113" s="37">
        <v>0</v>
      </c>
      <c r="K113" s="37">
        <v>0</v>
      </c>
      <c r="L113" s="37">
        <v>0</v>
      </c>
      <c r="M113" s="37">
        <v>0</v>
      </c>
      <c r="N113" s="36">
        <f>SUM(C113+F113+I113)</f>
        <v>361081</v>
      </c>
      <c r="O113" s="36">
        <f t="shared" si="34"/>
        <v>361081</v>
      </c>
      <c r="P113" s="37">
        <f t="shared" si="34"/>
        <v>0</v>
      </c>
      <c r="Q113" s="36"/>
      <c r="R113" s="59"/>
      <c r="S113" s="88"/>
      <c r="T113" s="88"/>
      <c r="U113" s="73"/>
    </row>
    <row r="114" spans="1:21" s="3" customFormat="1">
      <c r="A114" s="31" t="s">
        <v>233</v>
      </c>
      <c r="B114" s="12" t="s">
        <v>234</v>
      </c>
      <c r="C114" s="36"/>
      <c r="D114" s="37"/>
      <c r="E114" s="37"/>
      <c r="F114" s="36"/>
      <c r="G114" s="37"/>
      <c r="H114" s="37"/>
      <c r="I114" s="36"/>
      <c r="J114" s="37"/>
      <c r="K114" s="37"/>
      <c r="L114" s="37"/>
      <c r="M114" s="37"/>
      <c r="N114" s="36"/>
      <c r="O114" s="36"/>
      <c r="P114" s="37"/>
      <c r="Q114" s="36"/>
      <c r="R114" s="59"/>
      <c r="S114" s="88"/>
      <c r="T114" s="88"/>
      <c r="U114" s="73"/>
    </row>
    <row r="115" spans="1:21" s="3" customFormat="1" ht="37.5">
      <c r="A115" s="24" t="s">
        <v>235</v>
      </c>
      <c r="B115" s="7" t="s">
        <v>236</v>
      </c>
      <c r="C115" s="38">
        <f t="shared" ref="C115:M115" si="35">SUM(C116:C121)</f>
        <v>125000</v>
      </c>
      <c r="D115" s="118">
        <f t="shared" si="35"/>
        <v>0</v>
      </c>
      <c r="E115" s="118">
        <f t="shared" si="35"/>
        <v>0</v>
      </c>
      <c r="F115" s="38">
        <f t="shared" si="35"/>
        <v>25000</v>
      </c>
      <c r="G115" s="118">
        <f t="shared" si="35"/>
        <v>0</v>
      </c>
      <c r="H115" s="118">
        <f t="shared" si="35"/>
        <v>0</v>
      </c>
      <c r="I115" s="118">
        <f t="shared" si="35"/>
        <v>0</v>
      </c>
      <c r="J115" s="118">
        <f t="shared" si="35"/>
        <v>0</v>
      </c>
      <c r="K115" s="118">
        <f t="shared" si="35"/>
        <v>0</v>
      </c>
      <c r="L115" s="118">
        <f t="shared" si="35"/>
        <v>0</v>
      </c>
      <c r="M115" s="118">
        <f t="shared" si="35"/>
        <v>0</v>
      </c>
      <c r="N115" s="38">
        <f>SUM(C115:M115)</f>
        <v>150000</v>
      </c>
      <c r="O115" s="38">
        <f t="shared" si="34"/>
        <v>150000</v>
      </c>
      <c r="P115" s="118">
        <f t="shared" si="34"/>
        <v>0</v>
      </c>
      <c r="Q115" s="38"/>
      <c r="R115" s="59"/>
      <c r="S115" s="88"/>
      <c r="T115" s="88"/>
      <c r="U115" s="73"/>
    </row>
    <row r="116" spans="1:21" s="3" customFormat="1" ht="37.5">
      <c r="A116" s="31" t="s">
        <v>237</v>
      </c>
      <c r="B116" s="49" t="s">
        <v>238</v>
      </c>
      <c r="C116" s="36">
        <v>100000</v>
      </c>
      <c r="D116" s="37"/>
      <c r="E116" s="37"/>
      <c r="F116" s="36"/>
      <c r="G116" s="36"/>
      <c r="H116" s="36"/>
      <c r="I116" s="36"/>
      <c r="J116" s="37"/>
      <c r="K116" s="37"/>
      <c r="L116" s="37"/>
      <c r="M116" s="37"/>
      <c r="N116" s="36">
        <f>SUM(C116:M116)</f>
        <v>100000</v>
      </c>
      <c r="O116" s="36">
        <f>C116+F116+I116+L116</f>
        <v>100000</v>
      </c>
      <c r="P116" s="118"/>
      <c r="Q116" s="38"/>
      <c r="R116" s="59"/>
      <c r="S116" s="88"/>
      <c r="T116" s="88"/>
      <c r="U116" s="73"/>
    </row>
    <row r="117" spans="1:21" s="3" customFormat="1">
      <c r="A117" s="31" t="s">
        <v>239</v>
      </c>
      <c r="B117" s="55" t="s">
        <v>240</v>
      </c>
      <c r="C117" s="38"/>
      <c r="D117" s="37"/>
      <c r="E117" s="37"/>
      <c r="F117" s="36"/>
      <c r="G117" s="36"/>
      <c r="H117" s="36"/>
      <c r="I117" s="36"/>
      <c r="J117" s="37"/>
      <c r="K117" s="37"/>
      <c r="L117" s="37"/>
      <c r="M117" s="37"/>
      <c r="N117" s="38"/>
      <c r="O117" s="38"/>
      <c r="P117" s="118"/>
      <c r="Q117" s="38"/>
      <c r="R117" s="59"/>
      <c r="S117" s="88"/>
      <c r="T117" s="88"/>
      <c r="U117" s="73"/>
    </row>
    <row r="118" spans="1:21" s="3" customFormat="1">
      <c r="A118" s="31" t="s">
        <v>241</v>
      </c>
      <c r="B118" s="55" t="s">
        <v>242</v>
      </c>
      <c r="C118" s="38"/>
      <c r="D118" s="37"/>
      <c r="E118" s="37"/>
      <c r="F118" s="36"/>
      <c r="G118" s="36"/>
      <c r="H118" s="36"/>
      <c r="I118" s="36"/>
      <c r="J118" s="36"/>
      <c r="K118" s="36"/>
      <c r="L118" s="36"/>
      <c r="M118" s="36"/>
      <c r="N118" s="38"/>
      <c r="O118" s="38"/>
      <c r="P118" s="118"/>
      <c r="Q118" s="38"/>
      <c r="R118" s="59"/>
      <c r="S118" s="88"/>
      <c r="T118" s="88"/>
      <c r="U118" s="73"/>
    </row>
    <row r="119" spans="1:21" s="3" customFormat="1">
      <c r="A119" s="31" t="s">
        <v>243</v>
      </c>
      <c r="B119" s="55" t="s">
        <v>244</v>
      </c>
      <c r="C119" s="36"/>
      <c r="D119" s="37"/>
      <c r="E119" s="37"/>
      <c r="F119" s="36"/>
      <c r="G119" s="36"/>
      <c r="H119" s="36"/>
      <c r="I119" s="36"/>
      <c r="J119" s="36"/>
      <c r="K119" s="36"/>
      <c r="L119" s="36"/>
      <c r="M119" s="36"/>
      <c r="N119" s="38"/>
      <c r="O119" s="38"/>
      <c r="P119" s="118"/>
      <c r="Q119" s="38"/>
      <c r="R119" s="59"/>
      <c r="S119" s="88"/>
      <c r="T119" s="88"/>
      <c r="U119" s="73"/>
    </row>
    <row r="120" spans="1:21" s="3" customFormat="1">
      <c r="A120" s="31" t="s">
        <v>245</v>
      </c>
      <c r="B120" s="55" t="s">
        <v>246</v>
      </c>
      <c r="C120" s="36"/>
      <c r="D120" s="37"/>
      <c r="E120" s="37"/>
      <c r="F120" s="36"/>
      <c r="G120" s="36"/>
      <c r="H120" s="36"/>
      <c r="I120" s="36"/>
      <c r="J120" s="36"/>
      <c r="K120" s="36"/>
      <c r="L120" s="36"/>
      <c r="M120" s="36"/>
      <c r="N120" s="38"/>
      <c r="O120" s="38"/>
      <c r="P120" s="118"/>
      <c r="Q120" s="38"/>
      <c r="R120" s="59"/>
      <c r="S120" s="88"/>
      <c r="T120" s="88"/>
      <c r="U120" s="73"/>
    </row>
    <row r="121" spans="1:21" s="3" customFormat="1">
      <c r="A121" s="24" t="s">
        <v>247</v>
      </c>
      <c r="B121" s="7" t="s">
        <v>248</v>
      </c>
      <c r="C121" s="38">
        <v>25000</v>
      </c>
      <c r="D121" s="118">
        <v>0</v>
      </c>
      <c r="E121" s="118"/>
      <c r="F121" s="38">
        <f>SUM(F122:F124)</f>
        <v>25000</v>
      </c>
      <c r="G121" s="38"/>
      <c r="H121" s="38"/>
      <c r="I121" s="38"/>
      <c r="J121" s="38"/>
      <c r="K121" s="38"/>
      <c r="L121" s="38"/>
      <c r="M121" s="38"/>
      <c r="N121" s="38">
        <f>SUM(C121:M121)</f>
        <v>50000</v>
      </c>
      <c r="O121" s="38">
        <f>C121+F121+I121+L121</f>
        <v>50000</v>
      </c>
      <c r="P121" s="118">
        <f>D121+G121+J121+M121</f>
        <v>0</v>
      </c>
      <c r="Q121" s="38"/>
      <c r="R121" s="59"/>
      <c r="S121" s="88"/>
      <c r="T121" s="88"/>
      <c r="U121" s="73"/>
    </row>
    <row r="122" spans="1:21" s="3" customFormat="1">
      <c r="A122" s="31" t="s">
        <v>249</v>
      </c>
      <c r="B122" s="12" t="s">
        <v>250</v>
      </c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7"/>
      <c r="Q122" s="38"/>
      <c r="R122" s="59"/>
      <c r="S122" s="88"/>
      <c r="T122" s="88"/>
      <c r="U122" s="73"/>
    </row>
    <row r="123" spans="1:21" s="3" customFormat="1">
      <c r="A123" s="31" t="s">
        <v>251</v>
      </c>
      <c r="B123" s="12" t="s">
        <v>252</v>
      </c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8"/>
      <c r="R123" s="59"/>
      <c r="S123" s="88"/>
      <c r="T123" s="88"/>
      <c r="U123" s="73"/>
    </row>
    <row r="124" spans="1:21" s="3" customFormat="1">
      <c r="A124" s="31" t="s">
        <v>253</v>
      </c>
      <c r="B124" s="12" t="s">
        <v>254</v>
      </c>
      <c r="C124" s="36"/>
      <c r="D124" s="36"/>
      <c r="E124" s="36"/>
      <c r="F124" s="36">
        <v>25000</v>
      </c>
      <c r="G124" s="36"/>
      <c r="H124" s="36"/>
      <c r="I124" s="36"/>
      <c r="J124" s="36"/>
      <c r="K124" s="36"/>
      <c r="L124" s="36"/>
      <c r="M124" s="36"/>
      <c r="N124" s="36">
        <f>SUM(C124:M124)</f>
        <v>25000</v>
      </c>
      <c r="O124" s="36"/>
      <c r="P124" s="36"/>
      <c r="Q124" s="38"/>
      <c r="R124" s="59"/>
      <c r="S124" s="88"/>
      <c r="T124" s="88"/>
      <c r="U124" s="73"/>
    </row>
    <row r="125" spans="1:21" s="2" customFormat="1">
      <c r="A125" s="157" t="s">
        <v>255</v>
      </c>
      <c r="B125" s="157"/>
      <c r="C125" s="41">
        <f>SUM(C126:C137)</f>
        <v>41088</v>
      </c>
      <c r="D125" s="41">
        <f t="shared" ref="D125:G125" si="36">SUM(D126:D137)</f>
        <v>164354</v>
      </c>
      <c r="E125" s="41"/>
      <c r="F125" s="41">
        <f>SUM(F126+F134)</f>
        <v>120544</v>
      </c>
      <c r="G125" s="41">
        <f t="shared" si="36"/>
        <v>59190</v>
      </c>
      <c r="H125" s="41"/>
      <c r="I125" s="41"/>
      <c r="J125" s="41"/>
      <c r="K125" s="41"/>
      <c r="L125" s="41"/>
      <c r="M125" s="41"/>
      <c r="N125" s="41">
        <f>SUM(C125:M125)</f>
        <v>385176</v>
      </c>
      <c r="O125" s="41">
        <f>C125+F125+I125+L125</f>
        <v>161632</v>
      </c>
      <c r="P125" s="41">
        <f>D125+G125+J125+M125</f>
        <v>223544</v>
      </c>
      <c r="Q125" s="41"/>
      <c r="R125" s="64"/>
      <c r="S125" s="94"/>
      <c r="T125" s="94"/>
      <c r="U125" s="79"/>
    </row>
    <row r="126" spans="1:21" s="3" customFormat="1" ht="37.5">
      <c r="A126" s="24" t="s">
        <v>256</v>
      </c>
      <c r="B126" s="112" t="s">
        <v>257</v>
      </c>
      <c r="C126" s="38"/>
      <c r="D126" s="38"/>
      <c r="E126" s="38"/>
      <c r="F126" s="38">
        <v>34000</v>
      </c>
      <c r="G126" s="38"/>
      <c r="H126" s="38"/>
      <c r="I126" s="38"/>
      <c r="J126" s="38"/>
      <c r="K126" s="38"/>
      <c r="L126" s="38"/>
      <c r="M126" s="38"/>
      <c r="N126" s="38">
        <f>SUM(C126:M126)</f>
        <v>34000</v>
      </c>
      <c r="O126" s="38">
        <f>C126+F126+I126+L126</f>
        <v>34000</v>
      </c>
      <c r="P126" s="38"/>
      <c r="Q126" s="38"/>
      <c r="R126" s="60"/>
      <c r="S126" s="89"/>
      <c r="T126" s="89"/>
      <c r="U126" s="74"/>
    </row>
    <row r="127" spans="1:21" s="3" customFormat="1">
      <c r="A127" s="31" t="s">
        <v>258</v>
      </c>
      <c r="B127" s="113" t="s">
        <v>259</v>
      </c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60"/>
      <c r="S127" s="89"/>
      <c r="T127" s="89"/>
      <c r="U127" s="74"/>
    </row>
    <row r="128" spans="1:21" s="3" customFormat="1">
      <c r="A128" s="31" t="s">
        <v>260</v>
      </c>
      <c r="B128" s="113" t="s">
        <v>261</v>
      </c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60"/>
      <c r="S128" s="89"/>
      <c r="T128" s="89"/>
      <c r="U128" s="74"/>
    </row>
    <row r="129" spans="1:21" s="3" customFormat="1">
      <c r="A129" s="24" t="s">
        <v>262</v>
      </c>
      <c r="B129" s="114" t="s">
        <v>263</v>
      </c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60"/>
      <c r="S129" s="89"/>
      <c r="T129" s="89"/>
      <c r="U129" s="74"/>
    </row>
    <row r="130" spans="1:21" s="3" customFormat="1" ht="37.5">
      <c r="A130" s="24" t="s">
        <v>264</v>
      </c>
      <c r="B130" s="114" t="s">
        <v>265</v>
      </c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60"/>
      <c r="S130" s="89"/>
      <c r="T130" s="89"/>
      <c r="U130" s="74"/>
    </row>
    <row r="131" spans="1:21" s="3" customFormat="1" ht="37.5">
      <c r="A131" s="24" t="s">
        <v>266</v>
      </c>
      <c r="B131" s="114" t="s">
        <v>267</v>
      </c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65"/>
      <c r="S131" s="95"/>
      <c r="T131" s="95"/>
      <c r="U131" s="80"/>
    </row>
    <row r="132" spans="1:21" s="3" customFormat="1">
      <c r="A132" s="24" t="s">
        <v>268</v>
      </c>
      <c r="B132" s="114" t="s">
        <v>269</v>
      </c>
      <c r="C132" s="38"/>
      <c r="D132" s="38"/>
      <c r="E132" s="38"/>
      <c r="F132" s="38"/>
      <c r="G132" s="38"/>
      <c r="H132" s="38"/>
      <c r="K132" s="38"/>
      <c r="L132" s="38"/>
      <c r="M132" s="38"/>
      <c r="N132" s="38"/>
      <c r="O132" s="38"/>
      <c r="P132" s="38"/>
      <c r="Q132" s="38"/>
      <c r="R132" s="59"/>
      <c r="S132" s="88"/>
      <c r="T132" s="88"/>
      <c r="U132" s="73"/>
    </row>
    <row r="133" spans="1:21" s="3" customFormat="1">
      <c r="A133" s="31" t="s">
        <v>270</v>
      </c>
      <c r="B133" s="113" t="s">
        <v>271</v>
      </c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60"/>
      <c r="S133" s="89"/>
      <c r="T133" s="89"/>
      <c r="U133" s="74"/>
    </row>
    <row r="134" spans="1:21" s="3" customFormat="1" ht="37.5">
      <c r="A134" s="24" t="s">
        <v>272</v>
      </c>
      <c r="B134" s="114" t="s">
        <v>273</v>
      </c>
      <c r="C134" s="38">
        <f>SUM(C135:C137)</f>
        <v>20544</v>
      </c>
      <c r="D134" s="38">
        <f>SUM(D135:D137)</f>
        <v>82177</v>
      </c>
      <c r="E134" s="38"/>
      <c r="F134" s="38">
        <f>SUM(F135:F137)</f>
        <v>86544</v>
      </c>
      <c r="G134" s="38">
        <f>SUM(G135:G137)</f>
        <v>29595</v>
      </c>
      <c r="H134" s="38"/>
      <c r="I134" s="115"/>
      <c r="J134" s="115"/>
      <c r="K134" s="38"/>
      <c r="L134" s="118">
        <v>0</v>
      </c>
      <c r="M134" s="118">
        <v>0</v>
      </c>
      <c r="N134" s="38">
        <f>SUM(C134:M134)</f>
        <v>218860</v>
      </c>
      <c r="O134" s="38">
        <f>C134+F134+I134+L134</f>
        <v>107088</v>
      </c>
      <c r="P134" s="38">
        <f>D134+G134+J134+M134</f>
        <v>111772</v>
      </c>
      <c r="Q134" s="38"/>
      <c r="R134" s="116" t="s">
        <v>39</v>
      </c>
      <c r="S134" s="89"/>
      <c r="T134" s="89"/>
      <c r="U134" s="74"/>
    </row>
    <row r="135" spans="1:21" s="3" customFormat="1" ht="37.5">
      <c r="A135" s="31" t="s">
        <v>274</v>
      </c>
      <c r="B135" s="113" t="s">
        <v>275</v>
      </c>
      <c r="C135" s="36">
        <v>20544</v>
      </c>
      <c r="D135" s="36">
        <v>82177</v>
      </c>
      <c r="E135" s="36"/>
      <c r="F135" s="36">
        <v>20544</v>
      </c>
      <c r="G135" s="36">
        <v>29595</v>
      </c>
      <c r="H135" s="38"/>
      <c r="I135" s="38"/>
      <c r="J135" s="38"/>
      <c r="K135" s="38"/>
      <c r="L135" s="38"/>
      <c r="M135" s="38"/>
      <c r="N135" s="36">
        <f>SUM(C135:M135)</f>
        <v>152860</v>
      </c>
      <c r="O135" s="36">
        <f>C135+F135+I135+L135</f>
        <v>41088</v>
      </c>
      <c r="P135" s="36">
        <f>D135+G135+J135+M135</f>
        <v>111772</v>
      </c>
      <c r="Q135" s="38"/>
      <c r="R135" s="60"/>
      <c r="S135" s="89"/>
      <c r="T135" s="89"/>
      <c r="U135" s="74"/>
    </row>
    <row r="136" spans="1:21" s="3" customFormat="1" ht="37.5">
      <c r="A136" s="31" t="s">
        <v>276</v>
      </c>
      <c r="B136" s="113" t="s">
        <v>277</v>
      </c>
      <c r="C136" s="38"/>
      <c r="D136" s="38"/>
      <c r="E136" s="38"/>
      <c r="F136" s="36">
        <v>66000</v>
      </c>
      <c r="G136" s="38"/>
      <c r="H136" s="38"/>
      <c r="I136" s="38"/>
      <c r="J136" s="38"/>
      <c r="K136" s="38"/>
      <c r="L136" s="38"/>
      <c r="M136" s="38"/>
      <c r="N136" s="36">
        <f>SUM(C136:M136)</f>
        <v>66000</v>
      </c>
      <c r="O136" s="36">
        <f>C136+F136+I136+L136</f>
        <v>66000</v>
      </c>
      <c r="P136" s="38"/>
      <c r="Q136" s="38"/>
      <c r="R136" s="60"/>
      <c r="S136" s="89"/>
      <c r="T136" s="89"/>
      <c r="U136" s="74"/>
    </row>
    <row r="137" spans="1:21" s="3" customFormat="1" ht="37.5">
      <c r="A137" s="31" t="s">
        <v>278</v>
      </c>
      <c r="B137" s="113" t="s">
        <v>279</v>
      </c>
      <c r="C137" s="38"/>
      <c r="D137" s="38"/>
      <c r="E137" s="38"/>
      <c r="F137" s="36"/>
      <c r="G137" s="38"/>
      <c r="H137" s="38"/>
      <c r="I137" s="38"/>
      <c r="J137" s="38"/>
      <c r="K137" s="38"/>
      <c r="L137" s="38"/>
      <c r="M137" s="38"/>
      <c r="N137" s="36">
        <f>SUM(C137:M137)</f>
        <v>0</v>
      </c>
      <c r="O137" s="36">
        <f>C137+F137+I137+L137</f>
        <v>0</v>
      </c>
      <c r="P137" s="38"/>
      <c r="Q137" s="38"/>
      <c r="R137" s="60"/>
      <c r="S137" s="89"/>
      <c r="T137" s="89"/>
      <c r="U137" s="74"/>
    </row>
    <row r="138" spans="1:21" s="3" customFormat="1" ht="37.5">
      <c r="A138" s="24" t="s">
        <v>280</v>
      </c>
      <c r="B138" s="114" t="s">
        <v>281</v>
      </c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60"/>
      <c r="S138" s="89"/>
      <c r="T138" s="89"/>
      <c r="U138" s="74"/>
    </row>
    <row r="139" spans="1:21" s="3" customFormat="1" ht="37.5">
      <c r="A139" s="24" t="s">
        <v>282</v>
      </c>
      <c r="B139" s="114" t="s">
        <v>283</v>
      </c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60"/>
      <c r="S139" s="89"/>
      <c r="T139" s="89"/>
      <c r="U139" s="74"/>
    </row>
    <row r="140" spans="1:21" s="3" customFormat="1" ht="56.25">
      <c r="A140" s="24" t="s">
        <v>284</v>
      </c>
      <c r="B140" s="114" t="s">
        <v>285</v>
      </c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60"/>
      <c r="S140" s="89"/>
      <c r="T140" s="89"/>
      <c r="U140" s="74"/>
    </row>
    <row r="141" spans="1:21" s="3" customFormat="1">
      <c r="A141" s="31" t="s">
        <v>286</v>
      </c>
      <c r="B141" s="113" t="s">
        <v>287</v>
      </c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60"/>
      <c r="S141" s="89"/>
      <c r="T141" s="89"/>
      <c r="U141" s="74"/>
    </row>
    <row r="142" spans="1:21" s="2" customFormat="1">
      <c r="A142" s="148" t="s">
        <v>288</v>
      </c>
      <c r="B142" s="148"/>
      <c r="C142" s="42">
        <f t="shared" ref="C142:M142" si="37">C143+C144+C145+C146+C150+C153+C156+C159+C160+C162+C166+C178+C189+C191</f>
        <v>244118</v>
      </c>
      <c r="D142" s="42">
        <f t="shared" si="37"/>
        <v>199819</v>
      </c>
      <c r="E142" s="42">
        <f t="shared" si="37"/>
        <v>0</v>
      </c>
      <c r="F142" s="42">
        <f t="shared" si="37"/>
        <v>1386500</v>
      </c>
      <c r="G142" s="42">
        <f t="shared" si="37"/>
        <v>62000</v>
      </c>
      <c r="H142" s="42">
        <f t="shared" si="37"/>
        <v>0</v>
      </c>
      <c r="I142" s="42">
        <f t="shared" si="37"/>
        <v>498000</v>
      </c>
      <c r="J142" s="42">
        <f t="shared" si="37"/>
        <v>62000</v>
      </c>
      <c r="K142" s="42">
        <f t="shared" si="37"/>
        <v>0</v>
      </c>
      <c r="L142" s="42">
        <f t="shared" si="37"/>
        <v>295000</v>
      </c>
      <c r="M142" s="42">
        <f t="shared" si="37"/>
        <v>62000</v>
      </c>
      <c r="N142" s="42">
        <f>SUM(C142:M142)</f>
        <v>2809437</v>
      </c>
      <c r="O142" s="42">
        <f>C142+F142+I142+L142</f>
        <v>2423618</v>
      </c>
      <c r="P142" s="42">
        <f>D142+G142+J142+M142</f>
        <v>385819</v>
      </c>
      <c r="Q142" s="42"/>
      <c r="R142" s="66"/>
      <c r="S142" s="96"/>
      <c r="T142" s="96"/>
      <c r="U142" s="81"/>
    </row>
    <row r="143" spans="1:21" s="3" customFormat="1" ht="29.25" customHeight="1">
      <c r="A143" s="30" t="s">
        <v>289</v>
      </c>
      <c r="B143" s="14" t="s">
        <v>290</v>
      </c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59"/>
      <c r="S143" s="88"/>
      <c r="T143" s="88"/>
      <c r="U143" s="73"/>
    </row>
    <row r="144" spans="1:21" s="3" customFormat="1" ht="29.25" customHeight="1">
      <c r="A144" s="30" t="s">
        <v>291</v>
      </c>
      <c r="B144" s="14" t="s">
        <v>292</v>
      </c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59"/>
      <c r="S144" s="88"/>
      <c r="T144" s="88"/>
      <c r="U144" s="73"/>
    </row>
    <row r="145" spans="1:21" s="3" customFormat="1">
      <c r="A145" s="32" t="s">
        <v>293</v>
      </c>
      <c r="B145" s="129" t="s">
        <v>294</v>
      </c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59"/>
      <c r="S145" s="88"/>
      <c r="T145" s="88"/>
      <c r="U145" s="73"/>
    </row>
    <row r="146" spans="1:21" s="3" customFormat="1" ht="56.25">
      <c r="A146" s="32" t="s">
        <v>295</v>
      </c>
      <c r="B146" s="132" t="s">
        <v>296</v>
      </c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59"/>
      <c r="S146" s="88"/>
      <c r="T146" s="88"/>
      <c r="U146" s="73"/>
    </row>
    <row r="147" spans="1:21" s="3" customFormat="1">
      <c r="A147" s="25" t="s">
        <v>297</v>
      </c>
      <c r="B147" s="10" t="s">
        <v>298</v>
      </c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59"/>
      <c r="S147" s="88"/>
      <c r="T147" s="88"/>
      <c r="U147" s="73"/>
    </row>
    <row r="148" spans="1:21" s="3" customFormat="1" ht="37.5">
      <c r="A148" s="25" t="s">
        <v>299</v>
      </c>
      <c r="B148" s="11" t="s">
        <v>300</v>
      </c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59"/>
      <c r="S148" s="88"/>
      <c r="T148" s="88"/>
      <c r="U148" s="73"/>
    </row>
    <row r="149" spans="1:21" s="3" customFormat="1">
      <c r="A149" s="25" t="s">
        <v>301</v>
      </c>
      <c r="B149" s="11" t="s">
        <v>302</v>
      </c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59"/>
      <c r="S149" s="88"/>
      <c r="T149" s="88"/>
      <c r="U149" s="73"/>
    </row>
    <row r="150" spans="1:21" s="3" customFormat="1">
      <c r="A150" s="32" t="s">
        <v>303</v>
      </c>
      <c r="B150" s="129" t="s">
        <v>304</v>
      </c>
      <c r="C150" s="38">
        <f>SUM(C151:C151)</f>
        <v>37469</v>
      </c>
      <c r="D150" s="38">
        <f>SUM(D151:D151)</f>
        <v>37469</v>
      </c>
      <c r="E150" s="38"/>
      <c r="F150" s="118">
        <f>SUM(F151:F151)</f>
        <v>0</v>
      </c>
      <c r="G150" s="118">
        <f>SUM(G151:G151)</f>
        <v>0</v>
      </c>
      <c r="H150" s="118"/>
      <c r="I150" s="118">
        <f>SUM(I151:I151)</f>
        <v>0</v>
      </c>
      <c r="J150" s="118">
        <f>SUM(J151:J151)</f>
        <v>0</v>
      </c>
      <c r="K150" s="118"/>
      <c r="L150" s="118">
        <f>SUM(L151:L151)</f>
        <v>0</v>
      </c>
      <c r="M150" s="118">
        <f>SUM(M151:M151)</f>
        <v>0</v>
      </c>
      <c r="N150" s="38">
        <f>SUM(N151:N151)</f>
        <v>74938</v>
      </c>
      <c r="O150" s="38">
        <f>SUM(O151:O151)</f>
        <v>37469</v>
      </c>
      <c r="P150" s="38">
        <f>SUM(P151:P151)</f>
        <v>37469</v>
      </c>
      <c r="Q150" s="38"/>
      <c r="R150" s="59"/>
      <c r="S150" s="88"/>
      <c r="T150" s="88"/>
      <c r="U150" s="73"/>
    </row>
    <row r="151" spans="1:21" s="3" customFormat="1" ht="54.75" customHeight="1">
      <c r="A151" s="25" t="s">
        <v>305</v>
      </c>
      <c r="B151" s="130" t="s">
        <v>306</v>
      </c>
      <c r="C151" s="36">
        <f>74938-37469</f>
        <v>37469</v>
      </c>
      <c r="D151" s="36">
        <v>37469</v>
      </c>
      <c r="E151" s="36"/>
      <c r="F151" s="36"/>
      <c r="G151" s="36"/>
      <c r="H151" s="36"/>
      <c r="I151" s="36"/>
      <c r="J151" s="36"/>
      <c r="K151" s="36"/>
      <c r="L151" s="36"/>
      <c r="M151" s="36"/>
      <c r="N151" s="36">
        <f>SUM(C151:M151)</f>
        <v>74938</v>
      </c>
      <c r="O151" s="36">
        <f>C151+F151+I151+L151</f>
        <v>37469</v>
      </c>
      <c r="P151" s="36">
        <f>D151+G151+J151+M151</f>
        <v>37469</v>
      </c>
      <c r="Q151" s="36"/>
      <c r="R151" s="59" t="s">
        <v>307</v>
      </c>
      <c r="S151" s="88"/>
      <c r="T151" s="88"/>
      <c r="U151" s="73"/>
    </row>
    <row r="152" spans="1:21" s="3" customFormat="1" ht="37.5">
      <c r="A152" s="25" t="s">
        <v>308</v>
      </c>
      <c r="B152" s="131" t="s">
        <v>309</v>
      </c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59"/>
      <c r="S152" s="88"/>
      <c r="T152" s="88"/>
      <c r="U152" s="73"/>
    </row>
    <row r="153" spans="1:21" s="3" customFormat="1" ht="30.75" customHeight="1">
      <c r="A153" s="32" t="s">
        <v>310</v>
      </c>
      <c r="B153" s="133" t="s">
        <v>311</v>
      </c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59"/>
      <c r="S153" s="88"/>
      <c r="T153" s="88"/>
      <c r="U153" s="73"/>
    </row>
    <row r="154" spans="1:21" s="3" customFormat="1">
      <c r="A154" s="25" t="s">
        <v>312</v>
      </c>
      <c r="B154" s="11" t="s">
        <v>313</v>
      </c>
      <c r="C154" s="36">
        <v>10000</v>
      </c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>
        <f>SUM(C154:M154)</f>
        <v>10000</v>
      </c>
      <c r="O154" s="36">
        <f>C154+F154+I154+L154</f>
        <v>10000</v>
      </c>
      <c r="P154" s="36"/>
      <c r="Q154" s="36"/>
      <c r="R154" s="59"/>
      <c r="S154" s="88"/>
      <c r="T154" s="88"/>
      <c r="U154" s="73"/>
    </row>
    <row r="155" spans="1:21" s="3" customFormat="1">
      <c r="A155" s="25" t="s">
        <v>314</v>
      </c>
      <c r="B155" s="127" t="s">
        <v>315</v>
      </c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59"/>
      <c r="S155" s="88"/>
      <c r="T155" s="88"/>
      <c r="U155" s="73"/>
    </row>
    <row r="156" spans="1:21" s="3" customFormat="1" ht="37.5">
      <c r="A156" s="32" t="s">
        <v>316</v>
      </c>
      <c r="B156" s="134" t="s">
        <v>317</v>
      </c>
      <c r="C156" s="38">
        <f>SUM(C157:C158)</f>
        <v>90000</v>
      </c>
      <c r="D156" s="38">
        <f>SUM(D157:D158)</f>
        <v>62000</v>
      </c>
      <c r="E156" s="38"/>
      <c r="F156" s="38">
        <f>SUM(F157:F158)</f>
        <v>90000</v>
      </c>
      <c r="G156" s="38">
        <f>SUM(G157:G158)</f>
        <v>62000</v>
      </c>
      <c r="H156" s="38"/>
      <c r="I156" s="38">
        <f>SUM(I157:I158)</f>
        <v>90000</v>
      </c>
      <c r="J156" s="38">
        <f>SUM(J157:J158)</f>
        <v>62000</v>
      </c>
      <c r="K156" s="38"/>
      <c r="L156" s="38">
        <f>SUM(L157:L158)</f>
        <v>90000</v>
      </c>
      <c r="M156" s="38">
        <f>SUM(M157:M158)</f>
        <v>62000</v>
      </c>
      <c r="N156" s="38">
        <f>SUM(C156:M156)</f>
        <v>608000</v>
      </c>
      <c r="O156" s="38">
        <f t="shared" ref="O156:P158" si="38">C156+F156+I156+L156</f>
        <v>360000</v>
      </c>
      <c r="P156" s="38">
        <f t="shared" si="38"/>
        <v>248000</v>
      </c>
      <c r="Q156" s="36"/>
      <c r="R156" s="59"/>
      <c r="S156" s="88"/>
      <c r="T156" s="88"/>
      <c r="U156" s="73"/>
    </row>
    <row r="157" spans="1:21" s="3" customFormat="1">
      <c r="A157" s="25" t="s">
        <v>318</v>
      </c>
      <c r="B157" s="126" t="s">
        <v>319</v>
      </c>
      <c r="C157" s="36">
        <v>90000</v>
      </c>
      <c r="D157" s="36"/>
      <c r="E157" s="36"/>
      <c r="F157" s="36">
        <v>90000</v>
      </c>
      <c r="G157" s="36"/>
      <c r="H157" s="36"/>
      <c r="I157" s="36">
        <v>90000</v>
      </c>
      <c r="J157" s="36"/>
      <c r="K157" s="36"/>
      <c r="L157" s="36">
        <v>90000</v>
      </c>
      <c r="M157" s="36"/>
      <c r="N157" s="36">
        <f>SUM(C157:M157)</f>
        <v>360000</v>
      </c>
      <c r="O157" s="36">
        <f t="shared" si="38"/>
        <v>360000</v>
      </c>
      <c r="P157" s="37">
        <f t="shared" si="38"/>
        <v>0</v>
      </c>
      <c r="Q157" s="36"/>
      <c r="R157" s="59"/>
      <c r="S157" s="88"/>
      <c r="T157" s="88"/>
      <c r="U157" s="73"/>
    </row>
    <row r="158" spans="1:21" s="3" customFormat="1">
      <c r="A158" s="25" t="s">
        <v>320</v>
      </c>
      <c r="B158" s="126" t="s">
        <v>321</v>
      </c>
      <c r="C158" s="36"/>
      <c r="D158" s="36">
        <v>62000</v>
      </c>
      <c r="E158" s="36"/>
      <c r="F158" s="36"/>
      <c r="G158" s="36">
        <v>62000</v>
      </c>
      <c r="H158" s="36"/>
      <c r="I158" s="36"/>
      <c r="J158" s="36">
        <v>62000</v>
      </c>
      <c r="K158" s="36"/>
      <c r="L158" s="36"/>
      <c r="M158" s="36">
        <v>62000</v>
      </c>
      <c r="N158" s="36">
        <f>SUM(C158:M158)</f>
        <v>248000</v>
      </c>
      <c r="O158" s="37">
        <f t="shared" si="38"/>
        <v>0</v>
      </c>
      <c r="P158" s="36">
        <f t="shared" si="38"/>
        <v>248000</v>
      </c>
      <c r="Q158" s="36"/>
      <c r="R158" s="59"/>
      <c r="S158" s="88"/>
      <c r="T158" s="88"/>
      <c r="U158" s="73"/>
    </row>
    <row r="159" spans="1:21" s="3" customFormat="1">
      <c r="A159" s="32" t="s">
        <v>322</v>
      </c>
      <c r="B159" s="134" t="s">
        <v>323</v>
      </c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59"/>
      <c r="S159" s="88"/>
      <c r="T159" s="88"/>
      <c r="U159" s="73"/>
    </row>
    <row r="160" spans="1:21" s="3" customFormat="1" ht="56.25">
      <c r="A160" s="32" t="s">
        <v>324</v>
      </c>
      <c r="B160" s="132" t="s">
        <v>325</v>
      </c>
      <c r="C160" s="38">
        <f>SUM(C161:C161)</f>
        <v>4657</v>
      </c>
      <c r="D160" s="38">
        <f>SUM(D161:D161)</f>
        <v>41917</v>
      </c>
      <c r="E160" s="38"/>
      <c r="F160" s="118">
        <f>SUM(F161:F161)</f>
        <v>0</v>
      </c>
      <c r="G160" s="118">
        <f>SUM(G161:G161)</f>
        <v>0</v>
      </c>
      <c r="H160" s="118"/>
      <c r="I160" s="118">
        <f>SUM(I161:I161)</f>
        <v>0</v>
      </c>
      <c r="J160" s="118">
        <f>SUM(J161:J161)</f>
        <v>0</v>
      </c>
      <c r="K160" s="118"/>
      <c r="L160" s="118">
        <f>SUM(L161:L161)</f>
        <v>0</v>
      </c>
      <c r="M160" s="118">
        <f>SUM(M161:M161)</f>
        <v>0</v>
      </c>
      <c r="N160" s="38">
        <f>SUM(N161:N161)</f>
        <v>46574</v>
      </c>
      <c r="O160" s="38">
        <f>SUM(O161:O161)</f>
        <v>4657</v>
      </c>
      <c r="P160" s="38">
        <f>SUM(P161:P161)</f>
        <v>41917</v>
      </c>
      <c r="Q160" s="38"/>
      <c r="R160" s="59"/>
      <c r="S160" s="88"/>
      <c r="T160" s="88"/>
      <c r="U160" s="73"/>
    </row>
    <row r="161" spans="1:21" s="3" customFormat="1" ht="56.25">
      <c r="A161" s="28" t="s">
        <v>326</v>
      </c>
      <c r="B161" s="111" t="s">
        <v>327</v>
      </c>
      <c r="C161" s="36">
        <v>4657</v>
      </c>
      <c r="D161" s="36">
        <v>41917</v>
      </c>
      <c r="E161" s="36"/>
      <c r="F161" s="36"/>
      <c r="G161" s="36"/>
      <c r="H161" s="36"/>
      <c r="I161" s="36"/>
      <c r="J161" s="36"/>
      <c r="K161" s="36"/>
      <c r="L161" s="36"/>
      <c r="M161" s="36"/>
      <c r="N161" s="36">
        <f>SUM(C161:M161)</f>
        <v>46574</v>
      </c>
      <c r="O161" s="36">
        <f>C161+F161+I161+L161</f>
        <v>4657</v>
      </c>
      <c r="P161" s="36">
        <f>D161+G161+J161+M161</f>
        <v>41917</v>
      </c>
      <c r="Q161" s="36"/>
      <c r="R161" s="59" t="s">
        <v>328</v>
      </c>
      <c r="S161" s="88"/>
      <c r="T161" s="88"/>
      <c r="U161" s="73"/>
    </row>
    <row r="162" spans="1:21" s="3" customFormat="1" ht="56.25">
      <c r="A162" s="30" t="s">
        <v>329</v>
      </c>
      <c r="B162" s="20" t="s">
        <v>330</v>
      </c>
      <c r="C162" s="36"/>
      <c r="D162" s="36"/>
      <c r="E162" s="36"/>
      <c r="F162" s="36"/>
      <c r="G162" s="36"/>
      <c r="H162" s="36"/>
      <c r="I162" s="38">
        <f>I165</f>
        <v>100000</v>
      </c>
      <c r="J162" s="36"/>
      <c r="K162" s="36"/>
      <c r="L162" s="36"/>
      <c r="M162" s="36"/>
      <c r="N162" s="38">
        <f>SUM(C162:M162)</f>
        <v>100000</v>
      </c>
      <c r="O162" s="38">
        <f>C162+F162+I162+L162</f>
        <v>100000</v>
      </c>
      <c r="P162" s="36"/>
      <c r="Q162" s="36"/>
      <c r="R162" s="59"/>
      <c r="S162" s="88"/>
      <c r="T162" s="88"/>
      <c r="U162" s="73"/>
    </row>
    <row r="163" spans="1:21" s="3" customFormat="1">
      <c r="A163" s="28" t="s">
        <v>331</v>
      </c>
      <c r="B163" s="23" t="s">
        <v>332</v>
      </c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59"/>
      <c r="S163" s="88"/>
      <c r="T163" s="88"/>
      <c r="U163" s="73"/>
    </row>
    <row r="164" spans="1:21" s="3" customFormat="1">
      <c r="A164" s="28" t="s">
        <v>333</v>
      </c>
      <c r="B164" s="17" t="s">
        <v>334</v>
      </c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59"/>
      <c r="S164" s="88"/>
      <c r="T164" s="88"/>
      <c r="U164" s="73"/>
    </row>
    <row r="165" spans="1:21" s="3" customFormat="1">
      <c r="A165" s="28" t="s">
        <v>335</v>
      </c>
      <c r="B165" s="17" t="s">
        <v>336</v>
      </c>
      <c r="C165" s="36"/>
      <c r="D165" s="36"/>
      <c r="E165" s="36"/>
      <c r="F165" s="36"/>
      <c r="G165" s="36"/>
      <c r="H165" s="36"/>
      <c r="I165" s="36">
        <v>100000</v>
      </c>
      <c r="J165" s="36"/>
      <c r="K165" s="36"/>
      <c r="L165" s="36"/>
      <c r="M165" s="36"/>
      <c r="N165" s="36">
        <f>SUM(C165:M165)</f>
        <v>100000</v>
      </c>
      <c r="O165" s="36">
        <f>C165+F165+I165+L165</f>
        <v>100000</v>
      </c>
      <c r="P165" s="36"/>
      <c r="Q165" s="36"/>
      <c r="R165" s="59"/>
      <c r="S165" s="88"/>
      <c r="T165" s="88"/>
      <c r="U165" s="73"/>
    </row>
    <row r="166" spans="1:21" s="3" customFormat="1" ht="56.25">
      <c r="A166" s="30" t="s">
        <v>337</v>
      </c>
      <c r="B166" s="27" t="s">
        <v>338</v>
      </c>
      <c r="C166" s="38">
        <f>SUM(C167:C176)</f>
        <v>61992</v>
      </c>
      <c r="D166" s="38">
        <f>SUM(D168:D176)</f>
        <v>58433</v>
      </c>
      <c r="E166" s="38"/>
      <c r="F166" s="38">
        <f>SUM(F167:F177)</f>
        <v>1240500</v>
      </c>
      <c r="G166" s="118">
        <f>SUM(G167:G176)</f>
        <v>0</v>
      </c>
      <c r="H166" s="38"/>
      <c r="I166" s="38">
        <f>SUM(I167:I176)</f>
        <v>220000</v>
      </c>
      <c r="J166" s="118">
        <f>SUM(J167:J176)</f>
        <v>0</v>
      </c>
      <c r="K166" s="38"/>
      <c r="L166" s="38">
        <f>SUM(L167:L176)</f>
        <v>150000</v>
      </c>
      <c r="M166" s="118">
        <f>SUM(M167:M176)</f>
        <v>0</v>
      </c>
      <c r="N166" s="38">
        <f>SUM(C166:M166)</f>
        <v>1730925</v>
      </c>
      <c r="O166" s="38">
        <f t="shared" ref="O166" si="39">C166+F166+I166+L166</f>
        <v>1672492</v>
      </c>
      <c r="P166" s="38">
        <f t="shared" ref="P166" si="40">D166+G166+J166+M166</f>
        <v>58433</v>
      </c>
      <c r="Q166" s="38"/>
      <c r="R166" s="67"/>
      <c r="S166" s="97"/>
      <c r="T166" s="97"/>
      <c r="U166" s="82"/>
    </row>
    <row r="167" spans="1:21" s="3" customFormat="1">
      <c r="A167" s="28" t="s">
        <v>339</v>
      </c>
      <c r="B167" s="16" t="s">
        <v>340</v>
      </c>
      <c r="C167" s="36">
        <v>25000</v>
      </c>
      <c r="F167" s="36">
        <v>186000</v>
      </c>
      <c r="G167" s="36"/>
      <c r="H167" s="36"/>
      <c r="I167" s="36">
        <v>78000</v>
      </c>
      <c r="J167" s="36"/>
      <c r="K167" s="36"/>
      <c r="L167" s="36">
        <v>30000</v>
      </c>
      <c r="M167" s="37"/>
      <c r="N167" s="36">
        <f>SUM(C167:M167)</f>
        <v>319000</v>
      </c>
      <c r="O167" s="36">
        <f t="shared" ref="O167:O174" si="41">C167+F167+I167+L167</f>
        <v>319000</v>
      </c>
      <c r="P167" s="37">
        <f>D168+G167+J167+M167</f>
        <v>0</v>
      </c>
      <c r="Q167" s="36"/>
      <c r="R167" s="67"/>
      <c r="S167" s="97"/>
      <c r="T167" s="97"/>
      <c r="U167" s="82"/>
    </row>
    <row r="168" spans="1:21" s="3" customFormat="1">
      <c r="A168" s="28" t="s">
        <v>341</v>
      </c>
      <c r="B168" s="12" t="s">
        <v>342</v>
      </c>
      <c r="C168" s="36">
        <v>25000</v>
      </c>
      <c r="D168" s="37">
        <v>0</v>
      </c>
      <c r="E168" s="36"/>
      <c r="F168" s="36">
        <v>900000</v>
      </c>
      <c r="G168" s="36"/>
      <c r="H168" s="36"/>
      <c r="I168" s="36"/>
      <c r="J168" s="36"/>
      <c r="K168" s="36"/>
      <c r="L168" s="37"/>
      <c r="M168" s="37"/>
      <c r="N168" s="36">
        <f t="shared" ref="N168:N174" si="42">SUM(C168:M168)</f>
        <v>925000</v>
      </c>
      <c r="O168" s="36">
        <f t="shared" si="41"/>
        <v>925000</v>
      </c>
      <c r="P168" s="37"/>
      <c r="Q168" s="37"/>
      <c r="R168" s="67"/>
      <c r="S168" s="97"/>
      <c r="T168" s="97"/>
      <c r="U168" s="82"/>
    </row>
    <row r="169" spans="1:21" s="3" customFormat="1">
      <c r="A169" s="28" t="s">
        <v>343</v>
      </c>
      <c r="B169" s="16" t="s">
        <v>344</v>
      </c>
      <c r="C169" s="36"/>
      <c r="D169" s="37"/>
      <c r="E169" s="37"/>
      <c r="F169" s="36"/>
      <c r="G169" s="36"/>
      <c r="H169" s="36"/>
      <c r="I169" s="36"/>
      <c r="J169" s="36"/>
      <c r="K169" s="36"/>
      <c r="L169" s="37"/>
      <c r="M169" s="37"/>
      <c r="N169" s="37">
        <f t="shared" si="42"/>
        <v>0</v>
      </c>
      <c r="O169" s="37">
        <f t="shared" si="41"/>
        <v>0</v>
      </c>
      <c r="P169" s="37"/>
      <c r="Q169" s="37"/>
      <c r="R169" s="67"/>
      <c r="S169" s="97"/>
      <c r="T169" s="97"/>
      <c r="U169" s="82"/>
    </row>
    <row r="170" spans="1:21" s="3" customFormat="1">
      <c r="A170" s="28" t="s">
        <v>345</v>
      </c>
      <c r="B170" s="16" t="s">
        <v>346</v>
      </c>
      <c r="C170" s="36"/>
      <c r="D170" s="37"/>
      <c r="E170" s="37"/>
      <c r="F170" s="36">
        <v>85000</v>
      </c>
      <c r="G170" s="36"/>
      <c r="H170" s="36"/>
      <c r="I170" s="36">
        <v>80000</v>
      </c>
      <c r="J170" s="36"/>
      <c r="K170" s="36"/>
      <c r="L170" s="37"/>
      <c r="M170" s="37"/>
      <c r="N170" s="36">
        <f t="shared" si="42"/>
        <v>165000</v>
      </c>
      <c r="O170" s="36">
        <f t="shared" si="41"/>
        <v>165000</v>
      </c>
      <c r="P170" s="37"/>
      <c r="Q170" s="37"/>
      <c r="R170" s="67"/>
      <c r="S170" s="97"/>
      <c r="T170" s="97"/>
      <c r="U170" s="82"/>
    </row>
    <row r="171" spans="1:21" s="3" customFormat="1">
      <c r="A171" s="28" t="s">
        <v>347</v>
      </c>
      <c r="B171" s="23" t="s">
        <v>348</v>
      </c>
      <c r="C171" s="36">
        <f>64925-58433</f>
        <v>6492</v>
      </c>
      <c r="D171" s="117">
        <v>58433</v>
      </c>
      <c r="E171" s="37"/>
      <c r="F171" s="36">
        <v>34500</v>
      </c>
      <c r="G171" s="36"/>
      <c r="H171" s="36"/>
      <c r="I171" s="36">
        <v>40000</v>
      </c>
      <c r="J171" s="36"/>
      <c r="K171" s="36"/>
      <c r="L171" s="37"/>
      <c r="M171" s="37"/>
      <c r="N171" s="36">
        <f t="shared" si="42"/>
        <v>139425</v>
      </c>
      <c r="O171" s="36">
        <f t="shared" si="41"/>
        <v>80992</v>
      </c>
      <c r="P171" s="36">
        <f>D171</f>
        <v>58433</v>
      </c>
      <c r="Q171" s="37"/>
      <c r="R171" s="67"/>
      <c r="S171" s="97"/>
      <c r="T171" s="97"/>
      <c r="U171" s="82"/>
    </row>
    <row r="172" spans="1:21" s="3" customFormat="1">
      <c r="A172" s="28" t="s">
        <v>349</v>
      </c>
      <c r="B172" s="12" t="s">
        <v>350</v>
      </c>
      <c r="D172" s="36"/>
      <c r="E172" s="36"/>
      <c r="F172" s="36">
        <v>17000</v>
      </c>
      <c r="G172" s="36"/>
      <c r="H172" s="36"/>
      <c r="I172" s="36">
        <v>22000</v>
      </c>
      <c r="J172" s="36"/>
      <c r="K172" s="36"/>
      <c r="L172" s="36">
        <v>110000</v>
      </c>
      <c r="M172" s="36"/>
      <c r="N172" s="36">
        <f t="shared" si="42"/>
        <v>149000</v>
      </c>
      <c r="O172" s="36">
        <f t="shared" si="41"/>
        <v>149000</v>
      </c>
      <c r="P172" s="36"/>
      <c r="Q172" s="36"/>
      <c r="R172" s="67"/>
      <c r="S172" s="97"/>
      <c r="T172" s="97"/>
      <c r="U172" s="82"/>
    </row>
    <row r="173" spans="1:21" s="3" customFormat="1">
      <c r="A173" s="28" t="s">
        <v>351</v>
      </c>
      <c r="B173" s="12" t="s">
        <v>352</v>
      </c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7">
        <f t="shared" si="42"/>
        <v>0</v>
      </c>
      <c r="O173" s="37">
        <f t="shared" si="41"/>
        <v>0</v>
      </c>
      <c r="P173" s="36"/>
      <c r="Q173" s="36"/>
      <c r="R173" s="67"/>
      <c r="S173" s="97"/>
      <c r="T173" s="97"/>
      <c r="U173" s="82"/>
    </row>
    <row r="174" spans="1:21" s="3" customFormat="1">
      <c r="A174" s="28" t="s">
        <v>353</v>
      </c>
      <c r="B174" s="12" t="s">
        <v>354</v>
      </c>
      <c r="C174" s="36">
        <v>5500</v>
      </c>
      <c r="D174" s="36"/>
      <c r="E174" s="36"/>
      <c r="F174" s="36"/>
      <c r="G174" s="36"/>
      <c r="H174" s="36"/>
      <c r="I174" s="36"/>
      <c r="J174" s="36"/>
      <c r="K174" s="36"/>
      <c r="L174" s="36">
        <v>10000</v>
      </c>
      <c r="M174" s="36"/>
      <c r="N174" s="36">
        <f t="shared" si="42"/>
        <v>15500</v>
      </c>
      <c r="O174" s="36">
        <f t="shared" si="41"/>
        <v>15500</v>
      </c>
      <c r="P174" s="36"/>
      <c r="Q174" s="36"/>
      <c r="R174" s="67"/>
      <c r="S174" s="97"/>
      <c r="T174" s="97"/>
      <c r="U174" s="82"/>
    </row>
    <row r="175" spans="1:21" s="3" customFormat="1">
      <c r="A175" s="28" t="s">
        <v>355</v>
      </c>
      <c r="B175" s="12" t="s">
        <v>356</v>
      </c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67"/>
      <c r="S175" s="97"/>
      <c r="T175" s="97"/>
      <c r="U175" s="82"/>
    </row>
    <row r="176" spans="1:21" s="3" customFormat="1">
      <c r="A176" s="28" t="s">
        <v>357</v>
      </c>
      <c r="B176" s="23" t="s">
        <v>358</v>
      </c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67"/>
      <c r="S176" s="97"/>
      <c r="T176" s="97"/>
      <c r="U176" s="82"/>
    </row>
    <row r="177" spans="1:21" s="3" customFormat="1">
      <c r="A177" s="28" t="s">
        <v>359</v>
      </c>
      <c r="B177" s="23" t="s">
        <v>360</v>
      </c>
      <c r="C177" s="36"/>
      <c r="D177" s="36"/>
      <c r="E177" s="36"/>
      <c r="F177" s="36">
        <v>18000</v>
      </c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67"/>
      <c r="S177" s="97"/>
      <c r="T177" s="97"/>
      <c r="U177" s="82"/>
    </row>
    <row r="178" spans="1:21" s="3" customFormat="1">
      <c r="A178" s="30" t="s">
        <v>361</v>
      </c>
      <c r="B178" s="20" t="s">
        <v>362</v>
      </c>
      <c r="C178" s="38"/>
      <c r="D178" s="118"/>
      <c r="E178" s="118"/>
      <c r="F178" s="38">
        <f>F179</f>
        <v>36000</v>
      </c>
      <c r="G178" s="38"/>
      <c r="H178" s="38"/>
      <c r="I178" s="38">
        <f>SUM(I179:I188)</f>
        <v>28000</v>
      </c>
      <c r="J178" s="38"/>
      <c r="K178" s="38"/>
      <c r="L178" s="118"/>
      <c r="M178" s="118"/>
      <c r="N178" s="38">
        <f>SUM(C178:M178)</f>
        <v>64000</v>
      </c>
      <c r="O178" s="38">
        <f>F178+I178+L178</f>
        <v>64000</v>
      </c>
      <c r="P178" s="118"/>
      <c r="Q178" s="118"/>
      <c r="R178" s="68"/>
      <c r="S178" s="97"/>
      <c r="T178" s="97"/>
      <c r="U178" s="82"/>
    </row>
    <row r="179" spans="1:21" s="3" customFormat="1">
      <c r="A179" s="28" t="s">
        <v>363</v>
      </c>
      <c r="B179" s="16" t="s">
        <v>364</v>
      </c>
      <c r="C179" s="36"/>
      <c r="D179" s="37"/>
      <c r="E179" s="37"/>
      <c r="F179" s="36">
        <v>36000</v>
      </c>
      <c r="G179" s="36"/>
      <c r="H179" s="36"/>
      <c r="I179" s="36">
        <v>15000</v>
      </c>
      <c r="J179" s="36"/>
      <c r="K179" s="36"/>
      <c r="L179" s="37"/>
      <c r="M179" s="37"/>
      <c r="N179" s="36">
        <f>F179+I179+L179</f>
        <v>51000</v>
      </c>
      <c r="O179" s="36">
        <f>F179+I179+L179</f>
        <v>51000</v>
      </c>
      <c r="P179" s="37"/>
      <c r="Q179" s="37"/>
      <c r="R179" s="67"/>
      <c r="S179" s="97"/>
      <c r="T179" s="97"/>
      <c r="U179" s="82"/>
    </row>
    <row r="180" spans="1:21" s="3" customFormat="1">
      <c r="A180" s="28" t="s">
        <v>365</v>
      </c>
      <c r="B180" s="16" t="s">
        <v>366</v>
      </c>
      <c r="C180" s="36"/>
      <c r="D180" s="37"/>
      <c r="E180" s="37"/>
      <c r="F180" s="36"/>
      <c r="G180" s="36"/>
      <c r="H180" s="36"/>
      <c r="I180" s="36"/>
      <c r="J180" s="36"/>
      <c r="K180" s="36"/>
      <c r="L180" s="37"/>
      <c r="M180" s="37"/>
      <c r="N180" s="36"/>
      <c r="O180" s="36"/>
      <c r="P180" s="37"/>
      <c r="Q180" s="37"/>
      <c r="R180" s="67"/>
      <c r="S180" s="97"/>
      <c r="T180" s="97"/>
      <c r="U180" s="82"/>
    </row>
    <row r="181" spans="1:21" s="3" customFormat="1">
      <c r="A181" s="28" t="s">
        <v>367</v>
      </c>
      <c r="B181" s="16" t="s">
        <v>368</v>
      </c>
      <c r="C181" s="36"/>
      <c r="D181" s="37"/>
      <c r="E181" s="37"/>
      <c r="F181" s="36"/>
      <c r="G181" s="36"/>
      <c r="H181" s="36"/>
      <c r="I181" s="36"/>
      <c r="J181" s="36"/>
      <c r="K181" s="36"/>
      <c r="L181" s="37"/>
      <c r="M181" s="37"/>
      <c r="N181" s="36"/>
      <c r="O181" s="36"/>
      <c r="P181" s="37"/>
      <c r="Q181" s="37"/>
      <c r="R181" s="67"/>
      <c r="S181" s="97"/>
      <c r="T181" s="97"/>
      <c r="U181" s="82"/>
    </row>
    <row r="182" spans="1:21" s="3" customFormat="1">
      <c r="A182" s="28" t="s">
        <v>369</v>
      </c>
      <c r="B182" s="16" t="s">
        <v>370</v>
      </c>
      <c r="C182" s="36"/>
      <c r="D182" s="37"/>
      <c r="E182" s="37"/>
      <c r="F182" s="36"/>
      <c r="G182" s="36"/>
      <c r="H182" s="36"/>
      <c r="I182" s="36"/>
      <c r="J182" s="36"/>
      <c r="K182" s="36"/>
      <c r="L182" s="37"/>
      <c r="M182" s="37"/>
      <c r="N182" s="36"/>
      <c r="O182" s="36"/>
      <c r="P182" s="37"/>
      <c r="Q182" s="37"/>
      <c r="R182" s="67"/>
      <c r="S182" s="97"/>
      <c r="T182" s="97"/>
      <c r="U182" s="82"/>
    </row>
    <row r="183" spans="1:21" s="3" customFormat="1">
      <c r="A183" s="28" t="s">
        <v>371</v>
      </c>
      <c r="B183" s="16" t="s">
        <v>372</v>
      </c>
      <c r="C183" s="36"/>
      <c r="D183" s="37"/>
      <c r="E183" s="37"/>
      <c r="F183" s="36"/>
      <c r="G183" s="36"/>
      <c r="H183" s="36"/>
      <c r="I183" s="36">
        <v>5000</v>
      </c>
      <c r="J183" s="36"/>
      <c r="K183" s="36"/>
      <c r="L183" s="37"/>
      <c r="M183" s="37"/>
      <c r="N183" s="36">
        <f>F183+I183+L183</f>
        <v>5000</v>
      </c>
      <c r="O183" s="36">
        <f>F183+I183+L183</f>
        <v>5000</v>
      </c>
      <c r="P183" s="37"/>
      <c r="Q183" s="37"/>
      <c r="R183" s="67"/>
      <c r="S183" s="97"/>
      <c r="T183" s="97"/>
      <c r="U183" s="82"/>
    </row>
    <row r="184" spans="1:21" s="3" customFormat="1">
      <c r="A184" s="28" t="s">
        <v>373</v>
      </c>
      <c r="B184" s="16" t="s">
        <v>374</v>
      </c>
      <c r="C184" s="36"/>
      <c r="D184" s="37"/>
      <c r="E184" s="37"/>
      <c r="F184" s="36"/>
      <c r="G184" s="36"/>
      <c r="H184" s="36"/>
      <c r="I184" s="36"/>
      <c r="J184" s="36"/>
      <c r="K184" s="36"/>
      <c r="L184" s="37"/>
      <c r="M184" s="37"/>
      <c r="N184" s="36"/>
      <c r="O184" s="36"/>
      <c r="P184" s="37"/>
      <c r="Q184" s="37"/>
      <c r="R184" s="67"/>
      <c r="S184" s="97"/>
      <c r="T184" s="97"/>
      <c r="U184" s="82"/>
    </row>
    <row r="185" spans="1:21" s="3" customFormat="1">
      <c r="A185" s="28" t="s">
        <v>375</v>
      </c>
      <c r="B185" s="16" t="s">
        <v>376</v>
      </c>
      <c r="C185" s="36"/>
      <c r="D185" s="37"/>
      <c r="E185" s="37"/>
      <c r="F185" s="36"/>
      <c r="G185" s="36"/>
      <c r="H185" s="36"/>
      <c r="I185" s="36">
        <v>8000</v>
      </c>
      <c r="J185" s="36"/>
      <c r="K185" s="36"/>
      <c r="L185" s="37"/>
      <c r="M185" s="37"/>
      <c r="N185" s="36">
        <f>F185+I185+L185</f>
        <v>8000</v>
      </c>
      <c r="O185" s="36">
        <f>F185+I185+L185</f>
        <v>8000</v>
      </c>
      <c r="P185" s="37"/>
      <c r="Q185" s="37"/>
      <c r="R185" s="67"/>
      <c r="S185" s="97"/>
      <c r="T185" s="97"/>
      <c r="U185" s="82"/>
    </row>
    <row r="186" spans="1:21" s="3" customFormat="1">
      <c r="A186" s="28" t="s">
        <v>377</v>
      </c>
      <c r="B186" s="16" t="s">
        <v>378</v>
      </c>
      <c r="C186" s="36"/>
      <c r="D186" s="37"/>
      <c r="E186" s="37"/>
      <c r="F186" s="36"/>
      <c r="G186" s="36"/>
      <c r="H186" s="36"/>
      <c r="I186" s="36"/>
      <c r="J186" s="36"/>
      <c r="K186" s="36"/>
      <c r="L186" s="37"/>
      <c r="M186" s="37"/>
      <c r="N186" s="36"/>
      <c r="O186" s="36"/>
      <c r="P186" s="37"/>
      <c r="Q186" s="37"/>
      <c r="R186" s="67"/>
      <c r="S186" s="97"/>
      <c r="T186" s="97"/>
      <c r="U186" s="82"/>
    </row>
    <row r="187" spans="1:21" s="3" customFormat="1">
      <c r="A187" s="28" t="s">
        <v>379</v>
      </c>
      <c r="B187" s="16" t="s">
        <v>380</v>
      </c>
      <c r="C187" s="36"/>
      <c r="D187" s="37"/>
      <c r="E187" s="37"/>
      <c r="F187" s="36"/>
      <c r="G187" s="36"/>
      <c r="H187" s="36"/>
      <c r="I187" s="36"/>
      <c r="J187" s="36"/>
      <c r="K187" s="36"/>
      <c r="L187" s="37"/>
      <c r="M187" s="37"/>
      <c r="N187" s="36"/>
      <c r="O187" s="36"/>
      <c r="P187" s="37"/>
      <c r="Q187" s="37"/>
      <c r="R187" s="67"/>
      <c r="S187" s="97"/>
      <c r="T187" s="97"/>
      <c r="U187" s="82"/>
    </row>
    <row r="188" spans="1:21" s="3" customFormat="1">
      <c r="A188" s="28" t="s">
        <v>381</v>
      </c>
      <c r="B188" s="16" t="s">
        <v>382</v>
      </c>
      <c r="C188" s="36"/>
      <c r="D188" s="37"/>
      <c r="E188" s="37"/>
      <c r="F188" s="36"/>
      <c r="G188" s="36"/>
      <c r="H188" s="36"/>
      <c r="I188" s="36"/>
      <c r="J188" s="36"/>
      <c r="K188" s="36"/>
      <c r="L188" s="37"/>
      <c r="M188" s="37"/>
      <c r="N188" s="36"/>
      <c r="O188" s="36"/>
      <c r="P188" s="37"/>
      <c r="Q188" s="37"/>
      <c r="R188" s="67"/>
      <c r="S188" s="97"/>
      <c r="T188" s="97"/>
      <c r="U188" s="82"/>
    </row>
    <row r="189" spans="1:21" s="3" customFormat="1" ht="37.5">
      <c r="A189" s="30" t="s">
        <v>383</v>
      </c>
      <c r="B189" s="20" t="s">
        <v>384</v>
      </c>
      <c r="C189" s="118">
        <f t="shared" ref="C189:M189" si="43">SUM(C190:C190)</f>
        <v>0</v>
      </c>
      <c r="D189" s="118">
        <f t="shared" si="43"/>
        <v>0</v>
      </c>
      <c r="E189" s="118">
        <f t="shared" si="43"/>
        <v>0</v>
      </c>
      <c r="F189" s="38">
        <f t="shared" si="43"/>
        <v>20000</v>
      </c>
      <c r="G189" s="118">
        <f t="shared" si="43"/>
        <v>0</v>
      </c>
      <c r="H189" s="118">
        <f t="shared" si="43"/>
        <v>0</v>
      </c>
      <c r="I189" s="38">
        <f t="shared" si="43"/>
        <v>60000</v>
      </c>
      <c r="J189" s="118">
        <f t="shared" si="43"/>
        <v>0</v>
      </c>
      <c r="K189" s="118">
        <f t="shared" si="43"/>
        <v>0</v>
      </c>
      <c r="L189" s="38">
        <f t="shared" si="43"/>
        <v>55000</v>
      </c>
      <c r="M189" s="118">
        <f t="shared" si="43"/>
        <v>0</v>
      </c>
      <c r="N189" s="38">
        <f>SUM(C189:M189)</f>
        <v>135000</v>
      </c>
      <c r="O189" s="38">
        <f t="shared" ref="O189" si="44">C189+F189+I189+L189</f>
        <v>135000</v>
      </c>
      <c r="P189" s="118">
        <f>D189+G189+J189+M189</f>
        <v>0</v>
      </c>
      <c r="Q189" s="118">
        <f>E189+H189+K189</f>
        <v>0</v>
      </c>
      <c r="R189" s="67"/>
      <c r="S189" s="97"/>
      <c r="T189" s="97"/>
      <c r="U189" s="82"/>
    </row>
    <row r="190" spans="1:21" s="3" customFormat="1">
      <c r="A190" s="28" t="s">
        <v>385</v>
      </c>
      <c r="B190" s="16" t="s">
        <v>386</v>
      </c>
      <c r="C190" s="36"/>
      <c r="D190" s="37"/>
      <c r="E190" s="37"/>
      <c r="F190" s="36">
        <v>20000</v>
      </c>
      <c r="G190" s="36"/>
      <c r="H190" s="36"/>
      <c r="I190" s="36">
        <v>60000</v>
      </c>
      <c r="J190" s="36"/>
      <c r="K190" s="36"/>
      <c r="L190" s="36">
        <v>55000</v>
      </c>
      <c r="M190" s="37"/>
      <c r="N190" s="36">
        <f>SUM(C190:M190)</f>
        <v>135000</v>
      </c>
      <c r="O190" s="36">
        <f>F190+I190+L190</f>
        <v>135000</v>
      </c>
      <c r="P190" s="37"/>
      <c r="Q190" s="37"/>
      <c r="R190" s="67"/>
      <c r="S190" s="97"/>
      <c r="T190" s="97"/>
      <c r="U190" s="82"/>
    </row>
    <row r="191" spans="1:21" s="56" customFormat="1">
      <c r="A191" s="30" t="s">
        <v>387</v>
      </c>
      <c r="B191" s="20" t="s">
        <v>388</v>
      </c>
      <c r="C191" s="38">
        <v>50000</v>
      </c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>
        <f>SUM(C191:M191)</f>
        <v>50000</v>
      </c>
      <c r="O191" s="38">
        <f t="shared" ref="O191" si="45">C191+F191+I191+L191</f>
        <v>50000</v>
      </c>
      <c r="P191" s="118">
        <f t="shared" ref="P191" si="46">D191+G191+J191+M191</f>
        <v>0</v>
      </c>
      <c r="Q191" s="118"/>
      <c r="R191" s="68"/>
      <c r="S191" s="98"/>
      <c r="T191" s="98"/>
      <c r="U191" s="83"/>
    </row>
    <row r="192" spans="1:21" s="2" customFormat="1" ht="18.75" customHeight="1">
      <c r="A192" s="149" t="s">
        <v>389</v>
      </c>
      <c r="B192" s="149"/>
      <c r="C192" s="44">
        <f>SUM(C193+C194+C195+C196+C197)</f>
        <v>8786</v>
      </c>
      <c r="D192" s="44">
        <f>SUM(D193+D194+D195+D196+D197)</f>
        <v>10000</v>
      </c>
      <c r="E192" s="44">
        <f>E197</f>
        <v>120000</v>
      </c>
      <c r="F192" s="43"/>
      <c r="G192" s="43"/>
      <c r="H192" s="43"/>
      <c r="I192" s="43"/>
      <c r="J192" s="43"/>
      <c r="K192" s="43"/>
      <c r="L192" s="44"/>
      <c r="M192" s="44"/>
      <c r="N192" s="44">
        <f>SUM(C192:M192)</f>
        <v>138786</v>
      </c>
      <c r="O192" s="44">
        <f>C192+F192+I192+L192</f>
        <v>8786</v>
      </c>
      <c r="P192" s="44">
        <f>D192+G192+J192+M192</f>
        <v>10000</v>
      </c>
      <c r="Q192" s="44">
        <f>E192</f>
        <v>120000</v>
      </c>
      <c r="R192" s="69"/>
      <c r="S192" s="99"/>
      <c r="T192" s="99"/>
      <c r="U192" s="84"/>
    </row>
    <row r="193" spans="1:21" s="3" customFormat="1">
      <c r="A193" s="6" t="s">
        <v>390</v>
      </c>
      <c r="B193" s="7" t="s">
        <v>391</v>
      </c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60"/>
      <c r="S193" s="89"/>
      <c r="T193" s="89"/>
      <c r="U193" s="74"/>
    </row>
    <row r="194" spans="1:21" s="3" customFormat="1" ht="37.5">
      <c r="A194" s="6" t="s">
        <v>392</v>
      </c>
      <c r="B194" s="7" t="s">
        <v>393</v>
      </c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60"/>
      <c r="S194" s="89"/>
      <c r="T194" s="89"/>
      <c r="U194" s="74"/>
    </row>
    <row r="195" spans="1:21" s="3" customFormat="1" ht="54.75" customHeight="1">
      <c r="A195" s="6" t="s">
        <v>394</v>
      </c>
      <c r="B195" s="7" t="s">
        <v>395</v>
      </c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60"/>
      <c r="S195" s="89"/>
      <c r="T195" s="89"/>
      <c r="U195" s="74"/>
    </row>
    <row r="196" spans="1:21" s="3" customFormat="1" ht="37.5">
      <c r="A196" s="6" t="s">
        <v>396</v>
      </c>
      <c r="B196" s="20" t="s">
        <v>397</v>
      </c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60"/>
      <c r="S196" s="89"/>
      <c r="T196" s="89"/>
      <c r="U196" s="74"/>
    </row>
    <row r="197" spans="1:21" s="3" customFormat="1" ht="29.25" customHeight="1">
      <c r="A197" s="6" t="s">
        <v>398</v>
      </c>
      <c r="B197" s="7" t="s">
        <v>399</v>
      </c>
      <c r="C197" s="38">
        <f>SUM(C198:C199)</f>
        <v>8786</v>
      </c>
      <c r="D197" s="38">
        <f>SUM(D198:D199)</f>
        <v>10000</v>
      </c>
      <c r="E197" s="38">
        <f>SUM(E198:E199)</f>
        <v>120000</v>
      </c>
      <c r="F197" s="38"/>
      <c r="G197" s="38"/>
      <c r="H197" s="38"/>
      <c r="I197" s="38"/>
      <c r="J197" s="38"/>
      <c r="K197" s="38"/>
      <c r="L197" s="38"/>
      <c r="M197" s="38"/>
      <c r="N197" s="38">
        <f>SUM(C197:M197)</f>
        <v>138786</v>
      </c>
      <c r="O197" s="38">
        <f>C197+F197+I197+L197</f>
        <v>8786</v>
      </c>
      <c r="P197" s="38">
        <f>D197+G197+J197+M197</f>
        <v>10000</v>
      </c>
      <c r="Q197" s="38">
        <f>E197</f>
        <v>120000</v>
      </c>
      <c r="R197" s="60"/>
      <c r="S197" s="89"/>
      <c r="T197" s="88"/>
      <c r="U197" s="73"/>
    </row>
    <row r="198" spans="1:21" s="3" customFormat="1" ht="29.25" customHeight="1">
      <c r="A198" s="9" t="s">
        <v>400</v>
      </c>
      <c r="B198" s="12" t="s">
        <v>401</v>
      </c>
      <c r="C198" s="36">
        <v>8786</v>
      </c>
      <c r="D198" s="36">
        <v>10000</v>
      </c>
      <c r="E198" s="36"/>
      <c r="F198" s="38"/>
      <c r="G198" s="38"/>
      <c r="H198" s="38"/>
      <c r="I198" s="38"/>
      <c r="J198" s="38"/>
      <c r="K198" s="38"/>
      <c r="L198" s="38"/>
      <c r="M198" s="38"/>
      <c r="N198" s="36">
        <f>SUM(C198:M198)</f>
        <v>18786</v>
      </c>
      <c r="O198" s="36">
        <f>C198++F198+I198+L198</f>
        <v>8786</v>
      </c>
      <c r="P198" s="36">
        <f>D198+G198+J198+M198</f>
        <v>10000</v>
      </c>
      <c r="Q198" s="38"/>
      <c r="R198" s="59" t="s">
        <v>402</v>
      </c>
      <c r="S198" s="89"/>
      <c r="T198" s="88"/>
      <c r="U198" s="73"/>
    </row>
    <row r="199" spans="1:21" s="3" customFormat="1" ht="29.25" customHeight="1">
      <c r="A199" s="9" t="s">
        <v>403</v>
      </c>
      <c r="B199" s="12" t="s">
        <v>404</v>
      </c>
      <c r="C199" s="38"/>
      <c r="D199" s="38"/>
      <c r="E199" s="36">
        <v>120000</v>
      </c>
      <c r="F199" s="38"/>
      <c r="G199" s="38"/>
      <c r="H199" s="38"/>
      <c r="I199" s="38"/>
      <c r="J199" s="38"/>
      <c r="K199" s="38"/>
      <c r="L199" s="38"/>
      <c r="M199" s="38"/>
      <c r="N199" s="36">
        <f>SUM(C199:M199)</f>
        <v>120000</v>
      </c>
      <c r="O199" s="36"/>
      <c r="P199" s="38"/>
      <c r="Q199" s="36">
        <f>E199+H199+K199</f>
        <v>120000</v>
      </c>
      <c r="R199" s="59" t="s">
        <v>405</v>
      </c>
      <c r="S199" s="89"/>
      <c r="T199" s="88"/>
      <c r="U199" s="73"/>
    </row>
    <row r="200" spans="1:21" s="2" customFormat="1" ht="18.75" customHeight="1">
      <c r="A200" s="151" t="s">
        <v>406</v>
      </c>
      <c r="B200" s="151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70"/>
      <c r="S200" s="100"/>
      <c r="T200" s="100"/>
      <c r="U200" s="85"/>
    </row>
    <row r="201" spans="1:21" s="3" customFormat="1">
      <c r="A201" s="6" t="s">
        <v>407</v>
      </c>
      <c r="B201" s="26" t="s">
        <v>408</v>
      </c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59"/>
      <c r="S201" s="88"/>
      <c r="T201" s="88"/>
      <c r="U201" s="73"/>
    </row>
    <row r="202" spans="1:21" s="3" customFormat="1">
      <c r="A202" s="6" t="s">
        <v>409</v>
      </c>
      <c r="B202" s="26" t="s">
        <v>410</v>
      </c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59"/>
      <c r="S202" s="88"/>
      <c r="T202" s="88"/>
      <c r="U202" s="73"/>
    </row>
    <row r="203" spans="1:21" s="3" customFormat="1">
      <c r="A203" s="6" t="s">
        <v>411</v>
      </c>
      <c r="B203" s="26" t="s">
        <v>412</v>
      </c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59"/>
      <c r="S203" s="88"/>
      <c r="T203" s="88"/>
      <c r="U203" s="73"/>
    </row>
    <row r="204" spans="1:21" s="3" customFormat="1">
      <c r="A204" s="6" t="s">
        <v>413</v>
      </c>
      <c r="B204" s="26" t="s">
        <v>414</v>
      </c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59"/>
      <c r="S204" s="88"/>
      <c r="T204" s="88"/>
      <c r="U204" s="73"/>
    </row>
    <row r="205" spans="1:21" s="3" customFormat="1" ht="37.5">
      <c r="A205" s="6" t="s">
        <v>415</v>
      </c>
      <c r="B205" s="26" t="s">
        <v>416</v>
      </c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59"/>
      <c r="S205" s="88"/>
      <c r="T205" s="88"/>
      <c r="U205" s="73"/>
    </row>
    <row r="206" spans="1:21" s="2" customFormat="1">
      <c r="A206" s="150" t="s">
        <v>417</v>
      </c>
      <c r="B206" s="150"/>
      <c r="C206" s="71"/>
      <c r="D206" s="71"/>
      <c r="E206" s="71"/>
      <c r="F206" s="46">
        <f t="shared" ref="F206:L206" si="47">F207+F208+F209+F210+F212+F213+F214+F215+F221+F222</f>
        <v>54000</v>
      </c>
      <c r="G206" s="71"/>
      <c r="H206" s="46">
        <f t="shared" si="47"/>
        <v>150000</v>
      </c>
      <c r="I206" s="46">
        <f t="shared" si="47"/>
        <v>4000</v>
      </c>
      <c r="J206" s="71"/>
      <c r="K206" s="71"/>
      <c r="L206" s="46">
        <f t="shared" si="47"/>
        <v>4000</v>
      </c>
      <c r="M206" s="71"/>
      <c r="N206" s="46">
        <f>SUM(C206:M206)</f>
        <v>212000</v>
      </c>
      <c r="O206" s="46">
        <f>F206+I206+L206</f>
        <v>62000</v>
      </c>
      <c r="P206" s="71"/>
      <c r="Q206" s="46">
        <f>E206+H206+K206</f>
        <v>150000</v>
      </c>
      <c r="R206" s="71"/>
      <c r="S206" s="101"/>
      <c r="T206" s="101"/>
      <c r="U206" s="86"/>
    </row>
    <row r="207" spans="1:21" s="3" customFormat="1" ht="37.5">
      <c r="A207" s="6" t="s">
        <v>418</v>
      </c>
      <c r="B207" s="7" t="s">
        <v>419</v>
      </c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59"/>
      <c r="S207" s="88"/>
      <c r="T207" s="88"/>
      <c r="U207" s="73"/>
    </row>
    <row r="208" spans="1:21" s="3" customFormat="1" ht="37.5">
      <c r="A208" s="6" t="s">
        <v>420</v>
      </c>
      <c r="B208" s="7" t="s">
        <v>421</v>
      </c>
      <c r="C208" s="36"/>
      <c r="D208" s="36"/>
      <c r="E208" s="36"/>
      <c r="F208" s="38">
        <v>50000</v>
      </c>
      <c r="G208" s="38"/>
      <c r="H208" s="38">
        <v>150000</v>
      </c>
      <c r="I208" s="36"/>
      <c r="J208" s="36"/>
      <c r="K208" s="36"/>
      <c r="L208" s="36"/>
      <c r="M208" s="36"/>
      <c r="N208" s="38">
        <f>SUM(C208:M208)</f>
        <v>200000</v>
      </c>
      <c r="O208" s="38">
        <f>F208+I208+L208</f>
        <v>50000</v>
      </c>
      <c r="P208" s="56"/>
      <c r="Q208" s="38">
        <f>E208+H208+K208</f>
        <v>150000</v>
      </c>
      <c r="R208" s="59"/>
      <c r="S208" s="88"/>
      <c r="T208" s="88"/>
      <c r="U208" s="73"/>
    </row>
    <row r="209" spans="1:21" s="3" customFormat="1" ht="37.5">
      <c r="A209" s="6" t="s">
        <v>422</v>
      </c>
      <c r="B209" s="7" t="s">
        <v>423</v>
      </c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59"/>
      <c r="S209" s="88"/>
      <c r="T209" s="88"/>
      <c r="U209" s="73"/>
    </row>
    <row r="210" spans="1:21" s="3" customFormat="1" ht="37.5">
      <c r="A210" s="6" t="s">
        <v>424</v>
      </c>
      <c r="B210" s="7" t="s">
        <v>425</v>
      </c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59"/>
      <c r="S210" s="88"/>
      <c r="T210" s="88"/>
      <c r="U210" s="73"/>
    </row>
    <row r="211" spans="1:21" s="3" customFormat="1">
      <c r="A211" s="28" t="s">
        <v>426</v>
      </c>
      <c r="B211" s="12" t="s">
        <v>427</v>
      </c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59"/>
      <c r="S211" s="88"/>
      <c r="T211" s="88"/>
      <c r="U211" s="73"/>
    </row>
    <row r="212" spans="1:21" s="3" customFormat="1" ht="37.5">
      <c r="A212" s="22" t="s">
        <v>428</v>
      </c>
      <c r="B212" s="7" t="s">
        <v>429</v>
      </c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59"/>
      <c r="S212" s="88"/>
      <c r="T212" s="88"/>
      <c r="U212" s="73"/>
    </row>
    <row r="213" spans="1:21" s="3" customFormat="1">
      <c r="A213" s="22" t="s">
        <v>430</v>
      </c>
      <c r="B213" s="7" t="s">
        <v>431</v>
      </c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59"/>
      <c r="S213" s="88"/>
      <c r="T213" s="88"/>
      <c r="U213" s="73"/>
    </row>
    <row r="214" spans="1:21" s="3" customFormat="1" ht="37.5">
      <c r="A214" s="22" t="s">
        <v>432</v>
      </c>
      <c r="B214" s="7" t="s">
        <v>433</v>
      </c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59"/>
      <c r="S214" s="88"/>
      <c r="T214" s="88"/>
      <c r="U214" s="73"/>
    </row>
    <row r="215" spans="1:21" s="3" customFormat="1" ht="37.5">
      <c r="A215" s="22" t="s">
        <v>434</v>
      </c>
      <c r="B215" s="7" t="s">
        <v>435</v>
      </c>
      <c r="C215" s="36"/>
      <c r="D215" s="36"/>
      <c r="E215" s="36"/>
      <c r="F215" s="38">
        <f>F218</f>
        <v>4000</v>
      </c>
      <c r="G215" s="38"/>
      <c r="H215" s="38"/>
      <c r="I215" s="38">
        <f>I218</f>
        <v>4000</v>
      </c>
      <c r="J215" s="38"/>
      <c r="K215" s="38"/>
      <c r="L215" s="38">
        <f>L218</f>
        <v>4000</v>
      </c>
      <c r="M215" s="36"/>
      <c r="N215" s="38">
        <f>SUM(C215:M215)</f>
        <v>12000</v>
      </c>
      <c r="O215" s="36">
        <f>F215+I215+L215</f>
        <v>12000</v>
      </c>
      <c r="P215" s="36"/>
      <c r="Q215" s="36"/>
      <c r="R215" s="59"/>
      <c r="S215" s="88"/>
      <c r="T215" s="88"/>
      <c r="U215" s="73"/>
    </row>
    <row r="216" spans="1:21" s="3" customFormat="1" ht="27.75" customHeight="1">
      <c r="A216" s="21" t="s">
        <v>436</v>
      </c>
      <c r="B216" s="12" t="s">
        <v>437</v>
      </c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59"/>
      <c r="S216" s="88"/>
      <c r="T216" s="88"/>
      <c r="U216" s="73"/>
    </row>
    <row r="217" spans="1:21" s="3" customFormat="1" ht="37.5">
      <c r="A217" s="21" t="s">
        <v>438</v>
      </c>
      <c r="B217" s="12" t="s">
        <v>439</v>
      </c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59"/>
      <c r="S217" s="88"/>
      <c r="T217" s="88"/>
      <c r="U217" s="73"/>
    </row>
    <row r="218" spans="1:21" s="3" customFormat="1" ht="37.5">
      <c r="A218" s="21" t="s">
        <v>440</v>
      </c>
      <c r="B218" s="12" t="s">
        <v>441</v>
      </c>
      <c r="C218" s="36"/>
      <c r="D218" s="36"/>
      <c r="E218" s="36"/>
      <c r="F218" s="36">
        <v>4000</v>
      </c>
      <c r="G218" s="36"/>
      <c r="H218" s="36"/>
      <c r="I218" s="36">
        <v>4000</v>
      </c>
      <c r="J218" s="36"/>
      <c r="K218" s="36"/>
      <c r="L218" s="36">
        <v>4000</v>
      </c>
      <c r="M218" s="36"/>
      <c r="N218" s="36">
        <f>SUM(C218:M218)</f>
        <v>12000</v>
      </c>
      <c r="O218" s="36">
        <f>F218+I218+L218</f>
        <v>12000</v>
      </c>
      <c r="P218" s="36"/>
      <c r="Q218" s="36"/>
      <c r="R218" s="59"/>
      <c r="S218" s="88"/>
      <c r="T218" s="88"/>
      <c r="U218" s="73"/>
    </row>
    <row r="219" spans="1:21" s="3" customFormat="1" ht="37.5">
      <c r="A219" s="21" t="s">
        <v>442</v>
      </c>
      <c r="B219" s="12" t="s">
        <v>443</v>
      </c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59"/>
      <c r="S219" s="88"/>
      <c r="T219" s="88"/>
      <c r="U219" s="73"/>
    </row>
    <row r="220" spans="1:21" s="3" customFormat="1" ht="37.5">
      <c r="A220" s="21" t="s">
        <v>444</v>
      </c>
      <c r="B220" s="12" t="s">
        <v>445</v>
      </c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59"/>
      <c r="S220" s="88"/>
      <c r="T220" s="88"/>
      <c r="U220" s="73"/>
    </row>
    <row r="221" spans="1:21" ht="37.5">
      <c r="A221" s="22" t="s">
        <v>446</v>
      </c>
      <c r="B221" s="51" t="s">
        <v>447</v>
      </c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59"/>
      <c r="S221" s="88"/>
      <c r="T221" s="88"/>
      <c r="U221" s="73"/>
    </row>
    <row r="222" spans="1:21">
      <c r="A222" s="22" t="s">
        <v>448</v>
      </c>
      <c r="B222" s="52" t="s">
        <v>449</v>
      </c>
      <c r="C222" s="38"/>
      <c r="D222" s="38"/>
      <c r="E222" s="38"/>
      <c r="F222" s="118">
        <f>F223</f>
        <v>0</v>
      </c>
      <c r="G222" s="118">
        <f>G223</f>
        <v>0</v>
      </c>
      <c r="H222" s="118"/>
      <c r="I222" s="118">
        <f>I223</f>
        <v>0</v>
      </c>
      <c r="J222" s="118">
        <f>J223</f>
        <v>0</v>
      </c>
      <c r="K222" s="118"/>
      <c r="L222" s="118">
        <f>L223</f>
        <v>0</v>
      </c>
      <c r="M222" s="118">
        <f>M223</f>
        <v>0</v>
      </c>
      <c r="N222" s="118">
        <f>N223</f>
        <v>0</v>
      </c>
      <c r="O222" s="118">
        <f>O223</f>
        <v>0</v>
      </c>
      <c r="P222" s="118">
        <f>P223</f>
        <v>0</v>
      </c>
      <c r="Q222" s="38"/>
      <c r="R222" s="59"/>
      <c r="S222" s="88"/>
      <c r="T222" s="88"/>
      <c r="U222" s="119"/>
    </row>
    <row r="223" spans="1:21">
      <c r="A223" s="120"/>
      <c r="B223" s="121"/>
      <c r="C223" s="122"/>
      <c r="D223" s="122"/>
      <c r="E223" s="122"/>
      <c r="F223" s="123"/>
      <c r="G223" s="123"/>
      <c r="H223" s="123"/>
      <c r="I223" s="123"/>
      <c r="J223" s="123"/>
      <c r="K223" s="123"/>
      <c r="L223" s="123"/>
      <c r="M223" s="123"/>
      <c r="N223" s="123"/>
      <c r="O223" s="124"/>
      <c r="P223" s="124"/>
      <c r="Q223" s="124"/>
      <c r="R223" s="125"/>
      <c r="S223" s="125"/>
      <c r="T223" s="125"/>
      <c r="U223" s="125"/>
    </row>
    <row r="224" spans="1:21"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</row>
    <row r="225" spans="4:17"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</row>
    <row r="226" spans="4:17"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</row>
    <row r="227" spans="4:17"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</row>
    <row r="228" spans="4:17"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</row>
    <row r="229" spans="4:17"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</row>
    <row r="230" spans="4:17"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</row>
    <row r="231" spans="4:17"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</row>
    <row r="232" spans="4:17"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</row>
    <row r="233" spans="4:17"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</row>
    <row r="234" spans="4:17"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</row>
  </sheetData>
  <mergeCells count="24">
    <mergeCell ref="A142:B142"/>
    <mergeCell ref="A192:B192"/>
    <mergeCell ref="A206:B206"/>
    <mergeCell ref="A200:B200"/>
    <mergeCell ref="A4:B4"/>
    <mergeCell ref="A5:B5"/>
    <mergeCell ref="A29:B29"/>
    <mergeCell ref="A72:B72"/>
    <mergeCell ref="A78:B78"/>
    <mergeCell ref="A125:B125"/>
    <mergeCell ref="U2:U3"/>
    <mergeCell ref="T2:T3"/>
    <mergeCell ref="L2:M2"/>
    <mergeCell ref="A1:R1"/>
    <mergeCell ref="S2:S3"/>
    <mergeCell ref="C2:E2"/>
    <mergeCell ref="F2:H2"/>
    <mergeCell ref="I2:K2"/>
    <mergeCell ref="A2:B3"/>
    <mergeCell ref="N2:N3"/>
    <mergeCell ref="O2:O3"/>
    <mergeCell ref="P2:P3"/>
    <mergeCell ref="Q2:Q3"/>
    <mergeCell ref="R2:R3"/>
  </mergeCells>
  <phoneticPr fontId="1" type="noConversion"/>
  <pageMargins left="0.70866141732283472" right="0.51181102362204722" top="0.74803149606299213" bottom="0.35433070866141736" header="0.31496062992125984" footer="0.11811023622047245"/>
  <pageSetup paperSize="9" scale="40" fitToHeight="0" orientation="landscape" r:id="rId1"/>
  <rowBreaks count="4" manualBreakCount="4">
    <brk id="46" max="17" man="1"/>
    <brk id="101" max="20" man="1"/>
    <brk id="150" max="20" man="1"/>
    <brk id="203" max="2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7C1C4ACFE7A7468F04F870A3D6A3B5" ma:contentTypeVersion="9" ma:contentTypeDescription="Loo uus dokument" ma:contentTypeScope="" ma:versionID="45af6c34331c07487eb806fa4d87088d">
  <xsd:schema xmlns:xsd="http://www.w3.org/2001/XMLSchema" xmlns:xs="http://www.w3.org/2001/XMLSchema" xmlns:p="http://schemas.microsoft.com/office/2006/metadata/properties" xmlns:ns2="a8959a35-750f-4564-96bc-105eb0131a41" xmlns:ns3="f6bb44f9-9cb8-49ab-b741-36ebfcce9e3f" targetNamespace="http://schemas.microsoft.com/office/2006/metadata/properties" ma:root="true" ma:fieldsID="605f8eb5240eec26d256707b42da27c6" ns2:_="" ns3:_="">
    <xsd:import namespace="a8959a35-750f-4564-96bc-105eb0131a41"/>
    <xsd:import namespace="f6bb44f9-9cb8-49ab-b741-36ebfcce9e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59a35-750f-4564-96bc-105eb0131a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b44f9-9cb8-49ab-b741-36ebfcce9e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71E52C-D501-4948-9F18-4B31E74B7B0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2B4DBE-13F1-49A3-9A1E-43D187BA74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959a35-750f-4564-96bc-105eb0131a41"/>
    <ds:schemaRef ds:uri="f6bb44f9-9cb8-49ab-b741-36ebfcce9e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AA195A-53FB-4600-B2BF-295FC7EF1D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4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Jaanus Saat</dc:creator>
  <cp:keywords/>
  <dc:description/>
  <cp:lastModifiedBy>Käti Teär-Riisaar</cp:lastModifiedBy>
  <cp:revision/>
  <dcterms:created xsi:type="dcterms:W3CDTF">2018-09-20T20:51:55Z</dcterms:created>
  <dcterms:modified xsi:type="dcterms:W3CDTF">2026-09-22T11:21:57Z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0x010100B47C1C4ACFE7A7468F04F870A3D6A3B5</vt:lpwstr>
  </property>
</Properties>
</file>