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Liinid\SOIDUPLAANID\LÄÄNE 3 ATL 2019\"/>
    </mc:Choice>
  </mc:AlternateContent>
  <bookViews>
    <workbookView xWindow="0" yWindow="0" windowWidth="28800" windowHeight="12615" tabRatio="926" activeTab="2"/>
  </bookViews>
  <sheets>
    <sheet name="P1" sheetId="267" r:id="rId1"/>
    <sheet name="P2" sheetId="268" r:id="rId2"/>
    <sheet name="P3" sheetId="271" r:id="rId3"/>
    <sheet name="Jelgava" sheetId="126" state="hidden" r:id="rId4"/>
    <sheet name="Talava" sheetId="1" state="hidden" r:id="rId5"/>
    <sheet name="Design Ufa RUS" sheetId="124" state="hidden" r:id="rId6"/>
  </sheets>
  <definedNames>
    <definedName name="ByHour1" localSheetId="2">#REF!</definedName>
    <definedName name="ByHour1">#REF!</definedName>
    <definedName name="ByHour2" localSheetId="2">#REF!</definedName>
    <definedName name="ByHour2">#REF!</definedName>
    <definedName name="ByHour3" localSheetId="2">#REF!</definedName>
    <definedName name="ByHour3">#REF!</definedName>
    <definedName name="Prinditiitlid" localSheetId="5">'Design Ufa RUS'!$A:$F</definedName>
    <definedName name="Prinditiitlid" localSheetId="3">Jelgava!$A:$F</definedName>
    <definedName name="Prinditiitlid" localSheetId="4">Talava!$A:$F</definedName>
    <definedName name="Table1" localSheetId="5">'Design Ufa RUS'!$G$5:$H$20</definedName>
    <definedName name="Table1" localSheetId="3">Jelgava!$G$3:$H$19</definedName>
    <definedName name="Table1">Talava!$G$5:$H$23</definedName>
    <definedName name="Table2" localSheetId="5">'Design Ufa RUS'!$G$25:$H$40</definedName>
    <definedName name="Table2" localSheetId="3">Jelgava!$G$23:$H$39</definedName>
    <definedName name="Table2">Talava!$G$28:$H$46</definedName>
    <definedName name="TimeTable1" localSheetId="5">'Design Ufa RUS'!$G$7:$H$16</definedName>
    <definedName name="TimeTable1" localSheetId="3">Jelgava!$G$6:$H$15</definedName>
    <definedName name="TimeTable1">Talava!$G$7:$H$16</definedName>
    <definedName name="TimeTable2" localSheetId="5">'Design Ufa RUS'!$G$27:$H$36</definedName>
    <definedName name="TimeTable2" localSheetId="3">Jelgava!$G$26:$H$35</definedName>
    <definedName name="TimeTable2">Talava!$G$30:$H$39</definedName>
  </definedNames>
  <calcPr calcId="152511"/>
  <fileRecoveryPr autoRecover="0"/>
</workbook>
</file>

<file path=xl/calcChain.xml><?xml version="1.0" encoding="utf-8"?>
<calcChain xmlns="http://schemas.openxmlformats.org/spreadsheetml/2006/main">
  <c r="I81" i="268" l="1"/>
  <c r="H4" i="126" l="1"/>
  <c r="H24" i="126"/>
  <c r="H6" i="124"/>
  <c r="H26" i="124"/>
  <c r="H29" i="1"/>
  <c r="H6" i="1"/>
  <c r="E14" i="1"/>
  <c r="C35" i="1"/>
  <c r="E15" i="124"/>
  <c r="F2" i="124"/>
  <c r="B31" i="126"/>
  <c r="B28" i="126"/>
  <c r="E7" i="126"/>
  <c r="C29" i="124"/>
  <c r="E33" i="124"/>
  <c r="E13" i="126"/>
  <c r="C13" i="1"/>
  <c r="E14" i="124"/>
  <c r="B34" i="1"/>
  <c r="E11" i="1"/>
  <c r="G5" i="126"/>
  <c r="C9" i="1"/>
  <c r="E13" i="1"/>
  <c r="B13" i="126"/>
  <c r="E15" i="126"/>
  <c r="B32" i="124"/>
  <c r="C7" i="1"/>
  <c r="C29" i="126"/>
  <c r="H19" i="124"/>
  <c r="B27" i="124"/>
  <c r="B9" i="124"/>
  <c r="C34" i="1"/>
  <c r="E10" i="126"/>
  <c r="C10" i="1"/>
  <c r="G17" i="126"/>
  <c r="E27" i="124"/>
  <c r="H42" i="1"/>
  <c r="C13" i="124"/>
  <c r="C15" i="124"/>
  <c r="B35" i="124"/>
  <c r="B13" i="1"/>
  <c r="E39" i="1"/>
  <c r="E8" i="126"/>
  <c r="H37" i="126"/>
  <c r="B33" i="1"/>
  <c r="C12" i="124"/>
  <c r="E32" i="126"/>
  <c r="E11" i="126"/>
  <c r="C8" i="124"/>
  <c r="C35" i="124"/>
  <c r="B35" i="126"/>
  <c r="B32" i="126"/>
  <c r="C33" i="1"/>
  <c r="C32" i="126"/>
  <c r="C32" i="124"/>
  <c r="E38" i="1"/>
  <c r="E36" i="124"/>
  <c r="B39" i="1"/>
  <c r="C10" i="124"/>
  <c r="B7" i="126"/>
  <c r="A2" i="126"/>
  <c r="B9" i="1"/>
  <c r="B38" i="1"/>
  <c r="H18" i="1"/>
  <c r="B27" i="126"/>
  <c r="C6" i="126"/>
  <c r="C9" i="124"/>
  <c r="C27" i="124"/>
  <c r="B28" i="124"/>
  <c r="G41" i="1"/>
  <c r="C33" i="124"/>
  <c r="C13" i="126"/>
  <c r="E31" i="124"/>
  <c r="H16" i="126"/>
  <c r="B8" i="124"/>
  <c r="E16" i="1"/>
  <c r="C11" i="1"/>
  <c r="B30" i="124"/>
  <c r="E28" i="126"/>
  <c r="E7" i="1"/>
  <c r="B12" i="124"/>
  <c r="C31" i="124"/>
  <c r="C26" i="126"/>
  <c r="F2" i="1"/>
  <c r="C35" i="126"/>
  <c r="H39" i="124"/>
  <c r="G36" i="126"/>
  <c r="E10" i="124"/>
  <c r="C16" i="1"/>
  <c r="B14" i="126"/>
  <c r="B13" i="124"/>
  <c r="C14" i="1"/>
  <c r="H25" i="126"/>
  <c r="G18" i="124"/>
  <c r="B9" i="126"/>
  <c r="C33" i="126"/>
  <c r="C34" i="126"/>
  <c r="E29" i="124"/>
  <c r="E8" i="1"/>
  <c r="E7" i="124"/>
  <c r="C8" i="1"/>
  <c r="B34" i="126"/>
  <c r="C36" i="1"/>
  <c r="E12" i="124"/>
  <c r="F21" i="126"/>
  <c r="C15" i="126"/>
  <c r="B10" i="1"/>
  <c r="C31" i="126"/>
  <c r="G37" i="126"/>
  <c r="H5" i="126"/>
  <c r="E16" i="124"/>
  <c r="G39" i="124"/>
  <c r="E26" i="126"/>
  <c r="B15" i="124"/>
  <c r="E37" i="1"/>
  <c r="B31" i="124"/>
  <c r="E30" i="1"/>
  <c r="C16" i="124"/>
  <c r="C11" i="126"/>
  <c r="E30" i="124"/>
  <c r="H18" i="124"/>
  <c r="C32" i="1"/>
  <c r="G16" i="126"/>
  <c r="C12" i="126"/>
  <c r="E12" i="1"/>
  <c r="E9" i="126"/>
  <c r="A22" i="126"/>
  <c r="E9" i="124"/>
  <c r="B14" i="1"/>
  <c r="E35" i="1"/>
  <c r="B16" i="124"/>
  <c r="E27" i="126"/>
  <c r="B36" i="124"/>
  <c r="B16" i="1"/>
  <c r="B7" i="1"/>
  <c r="B12" i="126"/>
  <c r="G18" i="1"/>
  <c r="B33" i="124"/>
  <c r="E34" i="1"/>
  <c r="B11" i="1"/>
  <c r="B12" i="1"/>
  <c r="B32" i="1"/>
  <c r="E9" i="1"/>
  <c r="C31" i="1"/>
  <c r="B10" i="126"/>
  <c r="C11" i="124"/>
  <c r="C39" i="1"/>
  <c r="B8" i="1"/>
  <c r="E11" i="124"/>
  <c r="B31" i="1"/>
  <c r="C34" i="124"/>
  <c r="B15" i="126"/>
  <c r="E30" i="126"/>
  <c r="F1" i="126"/>
  <c r="E13" i="124"/>
  <c r="B11" i="124"/>
  <c r="C12" i="1"/>
  <c r="C15" i="1"/>
  <c r="H17" i="126"/>
  <c r="C30" i="126"/>
  <c r="B15" i="1"/>
  <c r="C30" i="124"/>
  <c r="O1" i="126"/>
  <c r="G19" i="124"/>
  <c r="B11" i="126"/>
  <c r="E28" i="124"/>
  <c r="B14" i="124"/>
  <c r="B29" i="126"/>
  <c r="H19" i="1"/>
  <c r="E15" i="1"/>
  <c r="C7" i="124"/>
  <c r="E35" i="124"/>
  <c r="B37" i="1"/>
  <c r="C28" i="126"/>
  <c r="E29" i="126"/>
  <c r="G38" i="124"/>
  <c r="E6" i="126"/>
  <c r="B36" i="1"/>
  <c r="B26" i="126"/>
  <c r="E31" i="126"/>
  <c r="E32" i="124"/>
  <c r="C28" i="124"/>
  <c r="B35" i="1"/>
  <c r="C7" i="126"/>
  <c r="G25" i="126"/>
  <c r="C36" i="124"/>
  <c r="E33" i="126"/>
  <c r="B30" i="1"/>
  <c r="E10" i="1"/>
  <c r="B29" i="124"/>
  <c r="B30" i="126"/>
  <c r="H38" i="124"/>
  <c r="E34" i="124"/>
  <c r="C10" i="126"/>
  <c r="C38" i="1"/>
  <c r="L1" i="126"/>
  <c r="E14" i="126"/>
  <c r="H36" i="126"/>
  <c r="E8" i="124"/>
  <c r="B34" i="124"/>
  <c r="G42" i="1"/>
  <c r="C27" i="126"/>
  <c r="E35" i="126"/>
  <c r="E31" i="1"/>
  <c r="B7" i="124"/>
  <c r="E12" i="126"/>
  <c r="B33" i="126"/>
  <c r="C9" i="126"/>
  <c r="C37" i="1"/>
  <c r="C14" i="126"/>
  <c r="E34" i="126"/>
  <c r="E32" i="1"/>
  <c r="E33" i="1"/>
  <c r="C30" i="1"/>
  <c r="B6" i="126"/>
  <c r="B8" i="126"/>
  <c r="C8" i="126"/>
  <c r="C14" i="124"/>
  <c r="H41" i="1"/>
  <c r="B10" i="124"/>
  <c r="E36" i="1"/>
  <c r="G19" i="1"/>
  <c r="A32" i="126" l="1"/>
  <c r="D33" i="1"/>
  <c r="O21" i="126"/>
  <c r="D13" i="124"/>
  <c r="A31" i="124"/>
  <c r="D7" i="1"/>
  <c r="A15" i="126"/>
  <c r="A12" i="126"/>
  <c r="D34" i="124"/>
  <c r="A36" i="124"/>
  <c r="D30" i="1"/>
  <c r="A15" i="124"/>
  <c r="D16" i="1"/>
  <c r="A34" i="124"/>
  <c r="A8" i="126"/>
  <c r="A11" i="1"/>
  <c r="D34" i="1"/>
  <c r="A29" i="126"/>
  <c r="A7" i="126"/>
  <c r="D15" i="124"/>
  <c r="A27" i="126"/>
  <c r="D32" i="124"/>
  <c r="D12" i="1"/>
  <c r="A33" i="124"/>
  <c r="D11" i="124"/>
  <c r="G38" i="126"/>
  <c r="A12" i="1"/>
  <c r="A34" i="1"/>
  <c r="A35" i="124"/>
  <c r="D15" i="1"/>
  <c r="D11" i="1"/>
  <c r="A30" i="126"/>
  <c r="D32" i="1"/>
  <c r="H18" i="126"/>
  <c r="A26" i="126"/>
  <c r="G40" i="124"/>
  <c r="D36" i="1"/>
  <c r="D13" i="1"/>
  <c r="A32" i="1"/>
  <c r="L21" i="126"/>
  <c r="A10" i="1"/>
  <c r="A28" i="126"/>
  <c r="D14" i="1"/>
  <c r="A8" i="1"/>
  <c r="G20" i="124"/>
  <c r="A13" i="1"/>
  <c r="D31" i="124"/>
  <c r="A14" i="124"/>
  <c r="D7" i="124"/>
  <c r="D28" i="124"/>
  <c r="A33" i="126"/>
  <c r="A30" i="124"/>
  <c r="A12" i="124"/>
  <c r="A14" i="126"/>
  <c r="A6" i="126"/>
  <c r="A15" i="1"/>
  <c r="A10" i="124"/>
  <c r="A10" i="126"/>
  <c r="H38" i="126"/>
  <c r="D27" i="124"/>
  <c r="D38" i="1"/>
  <c r="A8" i="124"/>
  <c r="D29" i="124"/>
  <c r="G22" i="1"/>
  <c r="D36" i="124"/>
  <c r="A13" i="124"/>
  <c r="A9" i="124"/>
  <c r="A35" i="126"/>
  <c r="D35" i="124"/>
  <c r="A35" i="1"/>
  <c r="A13" i="126"/>
  <c r="D35" i="1"/>
  <c r="G18" i="126"/>
  <c r="G45" i="1"/>
  <c r="A31" i="126"/>
  <c r="A32" i="124"/>
  <c r="D30" i="124"/>
  <c r="D8" i="124"/>
  <c r="F22" i="124"/>
  <c r="D31" i="1"/>
  <c r="D14" i="124"/>
  <c r="A39" i="1"/>
  <c r="H40" i="124"/>
  <c r="A14" i="1"/>
  <c r="A11" i="124"/>
  <c r="H20" i="124"/>
  <c r="A16" i="124"/>
  <c r="A28" i="124"/>
  <c r="A34" i="126"/>
  <c r="D33" i="124"/>
  <c r="D16" i="124"/>
  <c r="A33" i="1"/>
  <c r="D10" i="1"/>
  <c r="A29" i="124"/>
  <c r="D8" i="1"/>
  <c r="D10" i="124"/>
  <c r="D37" i="1"/>
  <c r="D12" i="124"/>
  <c r="A11" i="126"/>
  <c r="H45" i="1"/>
  <c r="A9" i="1"/>
  <c r="D9" i="1"/>
  <c r="A38" i="1"/>
  <c r="A16" i="1"/>
  <c r="A9" i="126"/>
  <c r="F25" i="1"/>
  <c r="H22" i="1"/>
  <c r="A31" i="1"/>
  <c r="A36" i="1"/>
  <c r="D39" i="1"/>
  <c r="D9" i="124"/>
  <c r="A37" i="1"/>
</calcChain>
</file>

<file path=xl/sharedStrings.xml><?xml version="1.0" encoding="utf-8"?>
<sst xmlns="http://schemas.openxmlformats.org/spreadsheetml/2006/main" count="496" uniqueCount="163">
  <si>
    <t>Nr.</t>
  </si>
  <si>
    <t>01</t>
  </si>
  <si>
    <t>1-7</t>
  </si>
  <si>
    <t xml:space="preserve">Pārvadātāja nosaukums, zīmogs ( spiedogs ) un </t>
  </si>
  <si>
    <t>atbildīgās personas paraksts:</t>
  </si>
  <si>
    <t>Attālums km no maršruta sākuma</t>
  </si>
  <si>
    <t xml:space="preserve">Attālums km līdz nākoš. pieturai </t>
  </si>
  <si>
    <t>Pieturas kods</t>
  </si>
  <si>
    <t>Braukšanas laiks līdz nākošai pieturai</t>
  </si>
  <si>
    <t>Pieturas nosaukums</t>
  </si>
  <si>
    <t xml:space="preserve">Reiss </t>
  </si>
  <si>
    <t>Reiss</t>
  </si>
  <si>
    <t>Reisa izpildes dienas</t>
  </si>
  <si>
    <t>Reisa garums (km)</t>
  </si>
  <si>
    <t>Reisa izpildes laiks (st.,min.)</t>
  </si>
  <si>
    <t>Braukšanas laiks reisā</t>
  </si>
  <si>
    <t>Reisa satiksmes ātrums (km/n)</t>
  </si>
  <si>
    <t>Reisa vid.tehn.ātrums (km/n)</t>
  </si>
  <si>
    <t>Autovadītāju skaits reisā</t>
  </si>
  <si>
    <t xml:space="preserve">             maršrutā</t>
  </si>
  <si>
    <t xml:space="preserve">Maršrutas </t>
  </si>
  <si>
    <t>Stotelės pavadinimas</t>
  </si>
  <si>
    <t>Atstumas km nuo maršruto pradžios</t>
  </si>
  <si>
    <t>Atstumas km iki sekančios stotelės</t>
  </si>
  <si>
    <t>Stotelės kodas</t>
  </si>
  <si>
    <t>Trukmė iki sekančios stotelės</t>
  </si>
  <si>
    <t xml:space="preserve">Reisas </t>
  </si>
  <si>
    <t>Reisas</t>
  </si>
  <si>
    <t>Reiso savaitės dienos</t>
  </si>
  <si>
    <t>Reiso vidutinis greitis (km/h)</t>
  </si>
  <si>
    <t>Reiso trukmė (min)</t>
  </si>
  <si>
    <t>Reiso ilgis (km)</t>
  </si>
  <si>
    <t xml:space="preserve">Attālums km līdz nākošai pieturai </t>
  </si>
  <si>
    <t>AUTOBUSU KUSTĪBAS SARAKSTS MARŠRUTĀ Nr.</t>
  </si>
  <si>
    <t>km pilsētas robežās</t>
  </si>
  <si>
    <t>km ārpus pilsētas robežām</t>
  </si>
  <si>
    <t xml:space="preserve">Maršruta kods: </t>
  </si>
  <si>
    <t>SIA "JELGAVAS
 AUTOBUSU PARKS"</t>
  </si>
  <si>
    <t>SIA "JELGAVAS 
AUTOBUSU PARKS"</t>
  </si>
  <si>
    <t>Liini teenindab</t>
  </si>
  <si>
    <t>Peatus</t>
  </si>
  <si>
    <t>Kaugus liini algusest</t>
  </si>
  <si>
    <t xml:space="preserve">Peatuste vaheline kaugus </t>
  </si>
  <si>
    <t>Peatuse kood</t>
  </si>
  <si>
    <t>Sõiduaeg järgmise peatuseni</t>
  </si>
  <si>
    <t>Reis</t>
  </si>
  <si>
    <t>Töötamise päevad</t>
  </si>
  <si>
    <t>Veootsa pikkus (km)</t>
  </si>
  <si>
    <t>Sõiduaeg (h.,min.)</t>
  </si>
  <si>
    <t>Reisi kiirus (km/h)</t>
  </si>
  <si>
    <t>10119 Tallinn</t>
  </si>
  <si>
    <t>1-5</t>
  </si>
  <si>
    <t/>
  </si>
  <si>
    <t>MTÜ Põhja-Eesti Ühistranspordikeskus</t>
  </si>
  <si>
    <t>Roosikrantsi 12/1</t>
  </si>
  <si>
    <t>Märkused</t>
  </si>
  <si>
    <t>Liini teenindamine toimub ainult koolipäevadel 1-5</t>
  </si>
  <si>
    <t>Sõitjate sisenemine ja väljumine toimub kõikides liiklusmärgiga 541a tähistatud bussipeatustes ning Lääne-Harju Vallavalitsuse, Ühistranspordikeskuse ja Vedaja vahel kokku lepitud peatumiskohtades</t>
  </si>
  <si>
    <t>P1</t>
  </si>
  <si>
    <t>P2</t>
  </si>
  <si>
    <t>P3</t>
  </si>
  <si>
    <t>P1-01</t>
  </si>
  <si>
    <t>Padise kool</t>
  </si>
  <si>
    <t>Audevälja</t>
  </si>
  <si>
    <t>22802-1</t>
  </si>
  <si>
    <t>Sõela</t>
  </si>
  <si>
    <t>22857-1</t>
  </si>
  <si>
    <t>Padise</t>
  </si>
  <si>
    <t>22805-1</t>
  </si>
  <si>
    <t>Ämari</t>
  </si>
  <si>
    <t>23508-1</t>
  </si>
  <si>
    <t>23503-1</t>
  </si>
  <si>
    <t>Karilepa</t>
  </si>
  <si>
    <t>22827-1</t>
  </si>
  <si>
    <t>Padise - Ämari - Padise</t>
  </si>
  <si>
    <t>23504-1</t>
  </si>
  <si>
    <t>P2-01</t>
  </si>
  <si>
    <t>Oti</t>
  </si>
  <si>
    <t>22847-1</t>
  </si>
  <si>
    <t>22807-1</t>
  </si>
  <si>
    <t>Risti kool</t>
  </si>
  <si>
    <t>22849-1</t>
  </si>
  <si>
    <t>Risti kool - Audevälja - Metslõugu - Padise kool</t>
  </si>
  <si>
    <t>Padise - Kurkse - Risti</t>
  </si>
  <si>
    <t>P3-01</t>
  </si>
  <si>
    <t>Kõmmaste</t>
  </si>
  <si>
    <t>22808-1</t>
  </si>
  <si>
    <t>Lääne-Harju valla bussiliinide avaliku teenindamise leping Osa 3</t>
  </si>
  <si>
    <t>Lääne-Harju valla eriotstarbeline bussiliin</t>
  </si>
  <si>
    <t>Riigihange 208185 "Lääne-Harju valla bussiliinide teenindamine"</t>
  </si>
  <si>
    <t>kehtib kuni 31.08.2022</t>
  </si>
  <si>
    <t>Aktsiaselts MK Autobuss AS</t>
  </si>
  <si>
    <t>Registrikood 10117921</t>
  </si>
  <si>
    <t>Registrikood 80213342</t>
  </si>
  <si>
    <t>Betooni tn 26</t>
  </si>
  <si>
    <t>Lasnamäe linnaosa</t>
  </si>
  <si>
    <t>Margus Korka</t>
  </si>
  <si>
    <t>Risti kool - Hatu - Pae - Risti kool</t>
  </si>
  <si>
    <t>Pae kauplus</t>
  </si>
  <si>
    <t>22864-1</t>
  </si>
  <si>
    <t>Kobru</t>
  </si>
  <si>
    <t>22872-1</t>
  </si>
  <si>
    <t>Metsarahu</t>
  </si>
  <si>
    <t>22871-1</t>
  </si>
  <si>
    <t>Metslõugu</t>
  </si>
  <si>
    <t>22870-1</t>
  </si>
  <si>
    <t>Kinksi</t>
  </si>
  <si>
    <t>22869-1</t>
  </si>
  <si>
    <t>Veti</t>
  </si>
  <si>
    <t>22873-1</t>
  </si>
  <si>
    <t>Hobuse</t>
  </si>
  <si>
    <t>22867-1</t>
  </si>
  <si>
    <t>Kõrtsu</t>
  </si>
  <si>
    <t>22866-1</t>
  </si>
  <si>
    <t>Pärniti</t>
  </si>
  <si>
    <t>23520-1</t>
  </si>
  <si>
    <t>P1-02</t>
  </si>
  <si>
    <t>Mäeklause</t>
  </si>
  <si>
    <t>22863-1</t>
  </si>
  <si>
    <t>22874-1</t>
  </si>
  <si>
    <t>22868-1</t>
  </si>
  <si>
    <t>Kärre</t>
  </si>
  <si>
    <t>Kase-Andrese</t>
  </si>
  <si>
    <t>11415 Harju maakond, Tallinn</t>
  </si>
  <si>
    <t xml:space="preserve">11415 Harju maakond, Tallinn </t>
  </si>
  <si>
    <t>Hatu-Roosi</t>
  </si>
  <si>
    <t>22865-1</t>
  </si>
  <si>
    <t>Kasepere</t>
  </si>
  <si>
    <t>Määra</t>
  </si>
  <si>
    <t>Määramäe</t>
  </si>
  <si>
    <t>Türismaa</t>
  </si>
  <si>
    <t>22815-1</t>
  </si>
  <si>
    <t>22818-1</t>
  </si>
  <si>
    <t>22856-1</t>
  </si>
  <si>
    <t>22829-1</t>
  </si>
  <si>
    <t>22830-1</t>
  </si>
  <si>
    <t>22817-1</t>
  </si>
  <si>
    <t>22821-1</t>
  </si>
  <si>
    <t>22819-1</t>
  </si>
  <si>
    <t>22806-1</t>
  </si>
  <si>
    <t>22816-1</t>
  </si>
  <si>
    <t>22848-1</t>
  </si>
  <si>
    <t>22839-1</t>
  </si>
  <si>
    <t>Jahukundru</t>
  </si>
  <si>
    <t>22850-1</t>
  </si>
  <si>
    <t>22851-1</t>
  </si>
  <si>
    <t>Liisküla</t>
  </si>
  <si>
    <t>22809-1</t>
  </si>
  <si>
    <t>22820-1</t>
  </si>
  <si>
    <t>Rummu</t>
  </si>
  <si>
    <t>22862-1</t>
  </si>
  <si>
    <t>Risti kool - Pae pood - Audevälja - Kasepere</t>
  </si>
  <si>
    <t>Kasepere, Padise Tall</t>
  </si>
  <si>
    <t>Padise - Audevälja - Risti kool</t>
  </si>
  <si>
    <t>Pae pood - Audevälja - Suurküla - Kasepere - Padise</t>
  </si>
  <si>
    <t>Kasepere, Kassiku</t>
  </si>
  <si>
    <t>Padise - Audevälja - Mestlõugu - Kobru</t>
  </si>
  <si>
    <t>Rummu sireli</t>
  </si>
  <si>
    <t>/allkirjastatud digitaalselt/</t>
  </si>
  <si>
    <t>Andrus Nilisk</t>
  </si>
  <si>
    <t>13:00</t>
  </si>
  <si>
    <t>13:20</t>
  </si>
  <si>
    <t>Sõiduplaan kehtib ainult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</si>
</sst>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"/>
    <numFmt numFmtId="165" formatCode="00"/>
    <numFmt numFmtId="166" formatCode="h:mm;@"/>
    <numFmt numFmtId="167" formatCode="0.000"/>
    <numFmt numFmtId="168" formatCode="0.000;;"/>
    <numFmt numFmtId="169" formatCode="hh:mm;;"/>
    <numFmt numFmtId="170" formatCode="yyyy/mm/dd;@"/>
    <numFmt numFmtId="171" formatCode="000"/>
  </numFmts>
  <fonts count="39" x14ac:knownFonts="1">
    <font>
      <sz val="10"/>
      <name val="Arial"/>
      <charset val="186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4"/>
      <name val="Arial"/>
      <family val="2"/>
      <charset val="186"/>
    </font>
    <font>
      <b/>
      <sz val="14"/>
      <name val="Arial"/>
      <family val="2"/>
      <charset val="186"/>
    </font>
    <font>
      <b/>
      <sz val="16"/>
      <name val="Arial"/>
      <family val="2"/>
      <charset val="186"/>
    </font>
    <font>
      <b/>
      <sz val="12"/>
      <name val="Arial"/>
      <family val="2"/>
      <charset val="186"/>
    </font>
    <font>
      <b/>
      <sz val="10"/>
      <name val="Arial"/>
      <family val="2"/>
      <charset val="186"/>
    </font>
    <font>
      <b/>
      <sz val="16"/>
      <name val="Arial"/>
      <family val="2"/>
    </font>
    <font>
      <sz val="9"/>
      <name val="Arial"/>
      <family val="2"/>
    </font>
    <font>
      <b/>
      <u/>
      <sz val="16"/>
      <color indexed="10"/>
      <name val="Arial"/>
      <family val="2"/>
      <charset val="186"/>
    </font>
    <font>
      <b/>
      <sz val="10"/>
      <name val="Arial Narrow"/>
      <family val="2"/>
      <charset val="186"/>
    </font>
    <font>
      <sz val="10"/>
      <name val="Arial Narrow"/>
      <family val="2"/>
      <charset val="186"/>
    </font>
    <font>
      <b/>
      <sz val="11"/>
      <name val="Arial Narrow"/>
      <family val="2"/>
      <charset val="186"/>
    </font>
    <font>
      <sz val="14"/>
      <name val="Arial Narrow"/>
      <family val="2"/>
      <charset val="186"/>
    </font>
    <font>
      <b/>
      <sz val="14"/>
      <name val="Arial Narrow"/>
      <family val="2"/>
      <charset val="186"/>
    </font>
    <font>
      <sz val="9"/>
      <name val="Arial Narrow"/>
      <family val="2"/>
      <charset val="186"/>
    </font>
    <font>
      <b/>
      <sz val="12"/>
      <name val="Arial Narrow"/>
      <family val="2"/>
      <charset val="186"/>
    </font>
    <font>
      <sz val="11"/>
      <name val="Arial Narrow"/>
      <family val="2"/>
      <charset val="186"/>
    </font>
    <font>
      <sz val="10"/>
      <name val="Arial"/>
      <family val="2"/>
    </font>
    <font>
      <sz val="10"/>
      <name val="Arial"/>
      <family val="2"/>
      <charset val="186"/>
    </font>
    <font>
      <sz val="11"/>
      <color rgb="FFFF0000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b/>
      <sz val="11"/>
      <name val="Calibri"/>
      <family val="2"/>
      <charset val="186"/>
      <scheme val="minor"/>
    </font>
    <font>
      <b/>
      <sz val="11"/>
      <color rgb="FFFF0000"/>
      <name val="Calibri"/>
      <family val="2"/>
      <charset val="186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charset val="186"/>
      <scheme val="minor"/>
    </font>
    <font>
      <b/>
      <u/>
      <sz val="11"/>
      <color rgb="FFFF0000"/>
      <name val="Calibri"/>
      <family val="2"/>
      <charset val="186"/>
      <scheme val="minor"/>
    </font>
    <font>
      <b/>
      <u/>
      <sz val="11"/>
      <name val="Calibri"/>
      <family val="2"/>
      <charset val="186"/>
      <scheme val="minor"/>
    </font>
    <font>
      <sz val="11"/>
      <name val="Calibri"/>
      <family val="2"/>
      <charset val="186"/>
    </font>
    <font>
      <sz val="9"/>
      <name val="Arial"/>
      <family val="2"/>
      <charset val="186"/>
    </font>
    <font>
      <i/>
      <sz val="11"/>
      <color rgb="FFFF0000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charset val="186"/>
    </font>
    <font>
      <b/>
      <sz val="11"/>
      <name val="Calibri"/>
      <family val="2"/>
      <scheme val="minor"/>
    </font>
    <font>
      <sz val="9"/>
      <name val="Arial"/>
      <charset val="186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9">
    <xf numFmtId="0" fontId="0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8" fillId="0" borderId="0"/>
    <xf numFmtId="0" fontId="22" fillId="0" borderId="0"/>
    <xf numFmtId="0" fontId="22" fillId="0" borderId="0"/>
  </cellStyleXfs>
  <cellXfs count="429">
    <xf numFmtId="0" fontId="0" fillId="0" borderId="0" xfId="0"/>
    <xf numFmtId="0" fontId="10" fillId="0" borderId="0" xfId="0" applyFont="1"/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0" fillId="0" borderId="3" xfId="0" applyBorder="1"/>
    <xf numFmtId="49" fontId="0" fillId="0" borderId="3" xfId="0" applyNumberFormat="1" applyBorder="1" applyAlignment="1">
      <alignment horizontal="right"/>
    </xf>
    <xf numFmtId="49" fontId="0" fillId="0" borderId="4" xfId="0" applyNumberFormat="1" applyBorder="1" applyAlignment="1">
      <alignment horizontal="right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 applyAlignment="1">
      <alignment horizontal="right"/>
    </xf>
    <xf numFmtId="49" fontId="0" fillId="0" borderId="1" xfId="0" applyNumberFormat="1" applyBorder="1" applyAlignment="1">
      <alignment horizontal="center"/>
    </xf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13" xfId="0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14" xfId="0" applyBorder="1"/>
    <xf numFmtId="0" fontId="0" fillId="0" borderId="15" xfId="0" applyBorder="1" applyAlignment="1">
      <alignment horizontal="center"/>
    </xf>
    <xf numFmtId="49" fontId="0" fillId="0" borderId="16" xfId="0" applyNumberFormat="1" applyBorder="1" applyAlignment="1">
      <alignment horizontal="right"/>
    </xf>
    <xf numFmtId="49" fontId="0" fillId="0" borderId="17" xfId="0" applyNumberFormat="1" applyBorder="1" applyAlignment="1">
      <alignment horizontal="right"/>
    </xf>
    <xf numFmtId="0" fontId="10" fillId="0" borderId="18" xfId="0" applyFont="1" applyBorder="1" applyAlignment="1">
      <alignment horizontal="center" vertical="center" wrapText="1"/>
    </xf>
    <xf numFmtId="49" fontId="0" fillId="0" borderId="18" xfId="0" applyNumberForma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9" xfId="0" applyBorder="1" applyAlignment="1">
      <alignment horizontal="center"/>
    </xf>
    <xf numFmtId="165" fontId="10" fillId="0" borderId="15" xfId="0" applyNumberFormat="1" applyFont="1" applyBorder="1" applyAlignment="1">
      <alignment horizontal="center" vertical="center"/>
    </xf>
    <xf numFmtId="165" fontId="10" fillId="0" borderId="19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9" fillId="0" borderId="0" xfId="0" applyFont="1" applyBorder="1" applyAlignment="1"/>
    <xf numFmtId="164" fontId="0" fillId="0" borderId="4" xfId="0" applyNumberFormat="1" applyBorder="1" applyAlignment="1">
      <alignment horizontal="center"/>
    </xf>
    <xf numFmtId="164" fontId="0" fillId="0" borderId="17" xfId="0" applyNumberFormat="1" applyBorder="1" applyAlignment="1">
      <alignment horizontal="center"/>
    </xf>
    <xf numFmtId="166" fontId="0" fillId="0" borderId="4" xfId="0" applyNumberFormat="1" applyBorder="1" applyAlignment="1">
      <alignment horizontal="center"/>
    </xf>
    <xf numFmtId="166" fontId="0" fillId="0" borderId="17" xfId="0" applyNumberFormat="1" applyBorder="1" applyAlignment="1">
      <alignment horizontal="center"/>
    </xf>
    <xf numFmtId="168" fontId="0" fillId="0" borderId="3" xfId="0" applyNumberFormat="1" applyBorder="1" applyAlignment="1">
      <alignment horizontal="right"/>
    </xf>
    <xf numFmtId="0" fontId="11" fillId="0" borderId="0" xfId="0" applyFont="1" applyBorder="1" applyAlignment="1">
      <alignment horizontal="right"/>
    </xf>
    <xf numFmtId="0" fontId="10" fillId="0" borderId="0" xfId="0" applyFont="1" applyBorder="1"/>
    <xf numFmtId="0" fontId="0" fillId="0" borderId="0" xfId="0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0" borderId="0" xfId="0" applyFont="1" applyBorder="1" applyAlignment="1">
      <alignment horizontal="right"/>
    </xf>
    <xf numFmtId="0" fontId="8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49" fontId="8" fillId="0" borderId="0" xfId="0" applyNumberFormat="1" applyFont="1" applyBorder="1"/>
    <xf numFmtId="0" fontId="0" fillId="0" borderId="20" xfId="0" applyBorder="1" applyAlignment="1">
      <alignment horizontal="right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3" fillId="0" borderId="0" xfId="0" applyNumberFormat="1" applyFont="1" applyBorder="1" applyAlignment="1">
      <alignment horizontal="left" shrinkToFit="1"/>
    </xf>
    <xf numFmtId="167" fontId="0" fillId="0" borderId="4" xfId="0" applyNumberFormat="1" applyBorder="1" applyAlignment="1">
      <alignment horizontal="center"/>
    </xf>
    <xf numFmtId="167" fontId="0" fillId="0" borderId="17" xfId="0" applyNumberForma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49" fontId="0" fillId="0" borderId="4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164" fontId="0" fillId="0" borderId="24" xfId="0" applyNumberFormat="1" applyBorder="1" applyAlignment="1">
      <alignment horizontal="center"/>
    </xf>
    <xf numFmtId="49" fontId="15" fillId="0" borderId="1" xfId="0" applyNumberFormat="1" applyFont="1" applyBorder="1" applyAlignment="1">
      <alignment horizontal="center"/>
    </xf>
    <xf numFmtId="49" fontId="15" fillId="0" borderId="18" xfId="0" applyNumberFormat="1" applyFont="1" applyBorder="1" applyAlignment="1">
      <alignment horizontal="center"/>
    </xf>
    <xf numFmtId="0" fontId="14" fillId="0" borderId="25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49" fontId="14" fillId="0" borderId="27" xfId="0" applyNumberFormat="1" applyFont="1" applyBorder="1" applyAlignment="1">
      <alignment horizontal="center" vertical="center" shrinkToFit="1"/>
    </xf>
    <xf numFmtId="49" fontId="14" fillId="0" borderId="28" xfId="0" applyNumberFormat="1" applyFont="1" applyBorder="1" applyAlignment="1">
      <alignment horizontal="center" vertical="center" shrinkToFit="1"/>
    </xf>
    <xf numFmtId="0" fontId="15" fillId="0" borderId="29" xfId="0" applyFont="1" applyBorder="1"/>
    <xf numFmtId="0" fontId="15" fillId="0" borderId="8" xfId="0" applyFont="1" applyBorder="1"/>
    <xf numFmtId="0" fontId="15" fillId="0" borderId="9" xfId="0" applyFont="1" applyBorder="1" applyAlignment="1">
      <alignment horizontal="right"/>
    </xf>
    <xf numFmtId="0" fontId="15" fillId="0" borderId="10" xfId="0" applyFont="1" applyBorder="1"/>
    <xf numFmtId="0" fontId="15" fillId="0" borderId="0" xfId="0" applyFont="1" applyBorder="1"/>
    <xf numFmtId="0" fontId="15" fillId="0" borderId="30" xfId="0" applyFont="1" applyBorder="1"/>
    <xf numFmtId="0" fontId="15" fillId="0" borderId="12" xfId="0" applyFont="1" applyBorder="1"/>
    <xf numFmtId="0" fontId="15" fillId="0" borderId="13" xfId="0" applyFont="1" applyBorder="1" applyAlignment="1">
      <alignment horizontal="right"/>
    </xf>
    <xf numFmtId="0" fontId="15" fillId="0" borderId="31" xfId="0" applyFont="1" applyBorder="1"/>
    <xf numFmtId="0" fontId="15" fillId="0" borderId="14" xfId="0" applyFont="1" applyBorder="1"/>
    <xf numFmtId="0" fontId="15" fillId="0" borderId="20" xfId="0" applyFont="1" applyBorder="1" applyAlignment="1">
      <alignment horizontal="right"/>
    </xf>
    <xf numFmtId="0" fontId="15" fillId="0" borderId="3" xfId="0" applyFont="1" applyBorder="1"/>
    <xf numFmtId="0" fontId="15" fillId="0" borderId="0" xfId="0" applyFont="1"/>
    <xf numFmtId="0" fontId="14" fillId="0" borderId="2" xfId="0" applyFont="1" applyBorder="1" applyAlignment="1">
      <alignment horizontal="center" vertical="center"/>
    </xf>
    <xf numFmtId="168" fontId="15" fillId="0" borderId="3" xfId="0" applyNumberFormat="1" applyFont="1" applyBorder="1" applyAlignment="1">
      <alignment horizontal="right"/>
    </xf>
    <xf numFmtId="0" fontId="15" fillId="0" borderId="3" xfId="0" applyFont="1" applyBorder="1" applyAlignment="1">
      <alignment horizontal="center"/>
    </xf>
    <xf numFmtId="49" fontId="15" fillId="0" borderId="3" xfId="0" applyNumberFormat="1" applyFont="1" applyBorder="1" applyAlignment="1">
      <alignment horizontal="center"/>
    </xf>
    <xf numFmtId="49" fontId="15" fillId="0" borderId="4" xfId="0" applyNumberFormat="1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7" fillId="0" borderId="0" xfId="0" applyFont="1" applyBorder="1"/>
    <xf numFmtId="0" fontId="18" fillId="0" borderId="0" xfId="0" applyFont="1" applyBorder="1"/>
    <xf numFmtId="0" fontId="17" fillId="0" borderId="0" xfId="0" applyFont="1" applyBorder="1" applyAlignment="1">
      <alignment horizontal="right"/>
    </xf>
    <xf numFmtId="169" fontId="15" fillId="0" borderId="3" xfId="0" applyNumberFormat="1" applyFont="1" applyBorder="1" applyAlignment="1">
      <alignment horizontal="center"/>
    </xf>
    <xf numFmtId="169" fontId="15" fillId="0" borderId="16" xfId="0" applyNumberFormat="1" applyFont="1" applyBorder="1" applyAlignment="1">
      <alignment horizontal="center"/>
    </xf>
    <xf numFmtId="169" fontId="15" fillId="0" borderId="4" xfId="0" applyNumberFormat="1" applyFont="1" applyBorder="1" applyAlignment="1">
      <alignment horizontal="center"/>
    </xf>
    <xf numFmtId="169" fontId="15" fillId="0" borderId="17" xfId="0" applyNumberFormat="1" applyFont="1" applyBorder="1" applyAlignment="1">
      <alignment horizontal="center"/>
    </xf>
    <xf numFmtId="167" fontId="19" fillId="0" borderId="17" xfId="0" applyNumberFormat="1" applyFont="1" applyBorder="1" applyAlignment="1">
      <alignment horizontal="center" shrinkToFit="1"/>
    </xf>
    <xf numFmtId="167" fontId="19" fillId="0" borderId="4" xfId="0" applyNumberFormat="1" applyFont="1" applyBorder="1" applyAlignment="1">
      <alignment horizontal="center" shrinkToFit="1"/>
    </xf>
    <xf numFmtId="167" fontId="19" fillId="0" borderId="15" xfId="0" applyNumberFormat="1" applyFont="1" applyBorder="1" applyAlignment="1">
      <alignment horizontal="center"/>
    </xf>
    <xf numFmtId="167" fontId="19" fillId="0" borderId="19" xfId="0" applyNumberFormat="1" applyFont="1" applyBorder="1" applyAlignment="1">
      <alignment horizontal="center"/>
    </xf>
    <xf numFmtId="0" fontId="20" fillId="0" borderId="0" xfId="0" applyNumberFormat="1" applyFont="1" applyBorder="1" applyAlignment="1">
      <alignment shrinkToFit="1"/>
    </xf>
    <xf numFmtId="0" fontId="18" fillId="0" borderId="0" xfId="0" applyNumberFormat="1" applyFont="1" applyBorder="1" applyAlignment="1">
      <alignment horizontal="left" shrinkToFit="1"/>
    </xf>
    <xf numFmtId="0" fontId="18" fillId="0" borderId="0" xfId="0" applyFont="1" applyBorder="1" applyAlignment="1"/>
    <xf numFmtId="0" fontId="20" fillId="0" borderId="0" xfId="0" applyFont="1" applyBorder="1" applyAlignment="1"/>
    <xf numFmtId="0" fontId="16" fillId="0" borderId="0" xfId="0" applyFont="1"/>
    <xf numFmtId="49" fontId="16" fillId="0" borderId="0" xfId="0" applyNumberFormat="1" applyFont="1" applyAlignment="1"/>
    <xf numFmtId="171" fontId="14" fillId="0" borderId="3" xfId="0" applyNumberFormat="1" applyFont="1" applyBorder="1" applyAlignment="1">
      <alignment horizontal="center" vertical="center"/>
    </xf>
    <xf numFmtId="171" fontId="14" fillId="0" borderId="16" xfId="0" applyNumberFormat="1" applyFont="1" applyBorder="1" applyAlignment="1">
      <alignment horizontal="center" vertical="center"/>
    </xf>
    <xf numFmtId="171" fontId="14" fillId="0" borderId="3" xfId="0" applyNumberFormat="1" applyFont="1" applyBorder="1" applyAlignment="1">
      <alignment horizontal="center" vertical="center" wrapText="1"/>
    </xf>
    <xf numFmtId="171" fontId="14" fillId="0" borderId="16" xfId="0" applyNumberFormat="1" applyFont="1" applyBorder="1" applyAlignment="1">
      <alignment horizontal="center" vertical="center" wrapText="1"/>
    </xf>
    <xf numFmtId="0" fontId="25" fillId="0" borderId="0" xfId="0" applyFont="1"/>
    <xf numFmtId="0" fontId="27" fillId="0" borderId="0" xfId="0" applyFont="1"/>
    <xf numFmtId="0" fontId="24" fillId="0" borderId="0" xfId="0" applyFont="1" applyAlignment="1"/>
    <xf numFmtId="0" fontId="25" fillId="0" borderId="0" xfId="1" applyFont="1"/>
    <xf numFmtId="0" fontId="5" fillId="0" borderId="0" xfId="6" applyFont="1"/>
    <xf numFmtId="20" fontId="5" fillId="0" borderId="0" xfId="6" applyNumberFormat="1" applyFont="1"/>
    <xf numFmtId="0" fontId="25" fillId="0" borderId="0" xfId="2" applyFont="1"/>
    <xf numFmtId="0" fontId="25" fillId="0" borderId="0" xfId="1" applyFont="1" applyBorder="1"/>
    <xf numFmtId="0" fontId="25" fillId="0" borderId="0" xfId="1" applyFont="1" applyBorder="1" applyAlignment="1">
      <alignment horizontal="center"/>
    </xf>
    <xf numFmtId="0" fontId="26" fillId="0" borderId="0" xfId="1" applyFont="1" applyBorder="1"/>
    <xf numFmtId="0" fontId="29" fillId="0" borderId="0" xfId="1" applyNumberFormat="1" applyFont="1" applyBorder="1" applyAlignment="1">
      <alignment horizontal="left" shrinkToFit="1"/>
    </xf>
    <xf numFmtId="0" fontId="25" fillId="0" borderId="0" xfId="1" applyFont="1" applyBorder="1" applyAlignment="1">
      <alignment vertical="center"/>
    </xf>
    <xf numFmtId="0" fontId="26" fillId="0" borderId="0" xfId="1" applyFont="1" applyBorder="1" applyAlignment="1">
      <alignment horizontal="center" shrinkToFit="1"/>
    </xf>
    <xf numFmtId="0" fontId="30" fillId="0" borderId="0" xfId="1" applyNumberFormat="1" applyFont="1" applyBorder="1" applyAlignment="1">
      <alignment horizontal="left" shrinkToFit="1"/>
    </xf>
    <xf numFmtId="0" fontId="31" fillId="0" borderId="0" xfId="1" applyFont="1" applyBorder="1" applyAlignment="1">
      <alignment horizontal="right" shrinkToFit="1"/>
    </xf>
    <xf numFmtId="0" fontId="26" fillId="0" borderId="0" xfId="1" applyFont="1" applyBorder="1" applyAlignment="1"/>
    <xf numFmtId="0" fontId="25" fillId="0" borderId="0" xfId="1" applyFont="1" applyFill="1" applyBorder="1"/>
    <xf numFmtId="0" fontId="31" fillId="0" borderId="0" xfId="1" applyNumberFormat="1" applyFont="1" applyBorder="1" applyAlignment="1">
      <alignment horizontal="left" shrinkToFit="1"/>
    </xf>
    <xf numFmtId="0" fontId="26" fillId="0" borderId="48" xfId="1" applyFont="1" applyBorder="1" applyAlignment="1">
      <alignment horizontal="center" vertical="center" wrapText="1"/>
    </xf>
    <xf numFmtId="165" fontId="26" fillId="0" borderId="43" xfId="1" applyNumberFormat="1" applyFont="1" applyBorder="1" applyAlignment="1">
      <alignment horizontal="center" vertical="center" wrapText="1"/>
    </xf>
    <xf numFmtId="49" fontId="26" fillId="0" borderId="42" xfId="1" applyNumberFormat="1" applyFont="1" applyBorder="1" applyAlignment="1">
      <alignment horizontal="center" vertical="center" shrinkToFit="1"/>
    </xf>
    <xf numFmtId="169" fontId="25" fillId="0" borderId="1" xfId="1" applyNumberFormat="1" applyFont="1" applyBorder="1" applyAlignment="1">
      <alignment horizontal="center" vertical="center"/>
    </xf>
    <xf numFmtId="0" fontId="25" fillId="0" borderId="15" xfId="1" applyFont="1" applyBorder="1" applyAlignment="1">
      <alignment horizontal="center"/>
    </xf>
    <xf numFmtId="169" fontId="25" fillId="0" borderId="24" xfId="1" applyNumberFormat="1" applyFont="1" applyBorder="1" applyAlignment="1">
      <alignment horizontal="center"/>
    </xf>
    <xf numFmtId="0" fontId="25" fillId="0" borderId="10" xfId="1" applyFont="1" applyBorder="1"/>
    <xf numFmtId="0" fontId="25" fillId="0" borderId="11" xfId="1" applyFont="1" applyBorder="1"/>
    <xf numFmtId="0" fontId="25" fillId="0" borderId="13" xfId="1" applyFont="1" applyBorder="1" applyAlignment="1">
      <alignment horizontal="right"/>
    </xf>
    <xf numFmtId="0" fontId="25" fillId="0" borderId="21" xfId="1" applyFont="1" applyBorder="1"/>
    <xf numFmtId="0" fontId="25" fillId="0" borderId="22" xfId="1" applyFont="1" applyBorder="1"/>
    <xf numFmtId="0" fontId="25" fillId="0" borderId="23" xfId="1" applyFont="1" applyBorder="1"/>
    <xf numFmtId="0" fontId="25" fillId="0" borderId="6" xfId="1" applyFont="1" applyBorder="1"/>
    <xf numFmtId="0" fontId="25" fillId="0" borderId="6" xfId="1" applyFont="1" applyBorder="1" applyAlignment="1">
      <alignment horizontal="center"/>
    </xf>
    <xf numFmtId="0" fontId="26" fillId="0" borderId="6" xfId="1" applyFont="1" applyBorder="1"/>
    <xf numFmtId="0" fontId="26" fillId="0" borderId="36" xfId="1" applyFont="1" applyBorder="1" applyAlignment="1">
      <alignment horizontal="center" vertical="center" wrapText="1"/>
    </xf>
    <xf numFmtId="0" fontId="25" fillId="0" borderId="1" xfId="1" applyFont="1" applyBorder="1"/>
    <xf numFmtId="49" fontId="25" fillId="0" borderId="37" xfId="1" applyNumberFormat="1" applyFont="1" applyBorder="1" applyAlignment="1">
      <alignment horizontal="center" vertical="center" shrinkToFit="1"/>
    </xf>
    <xf numFmtId="0" fontId="26" fillId="0" borderId="32" xfId="1" applyFont="1" applyBorder="1" applyAlignment="1">
      <alignment horizontal="center" vertical="center" wrapText="1"/>
    </xf>
    <xf numFmtId="0" fontId="25" fillId="0" borderId="15" xfId="1" applyFont="1" applyBorder="1"/>
    <xf numFmtId="168" fontId="25" fillId="0" borderId="15" xfId="1" applyNumberFormat="1" applyFont="1" applyBorder="1" applyAlignment="1">
      <alignment horizontal="right"/>
    </xf>
    <xf numFmtId="169" fontId="25" fillId="0" borderId="15" xfId="1" applyNumberFormat="1" applyFont="1" applyBorder="1" applyAlignment="1">
      <alignment horizontal="center" vertical="center"/>
    </xf>
    <xf numFmtId="0" fontId="25" fillId="0" borderId="30" xfId="1" applyFont="1" applyBorder="1"/>
    <xf numFmtId="0" fontId="25" fillId="0" borderId="0" xfId="1" applyFont="1" applyBorder="1" applyAlignment="1">
      <alignment horizontal="right" shrinkToFit="1"/>
    </xf>
    <xf numFmtId="164" fontId="25" fillId="0" borderId="0" xfId="1" applyNumberFormat="1" applyFont="1" applyBorder="1" applyAlignment="1">
      <alignment horizontal="center"/>
    </xf>
    <xf numFmtId="0" fontId="26" fillId="0" borderId="48" xfId="2" applyFont="1" applyBorder="1" applyAlignment="1">
      <alignment horizontal="center" vertical="center" wrapText="1"/>
    </xf>
    <xf numFmtId="165" fontId="26" fillId="0" borderId="43" xfId="2" applyNumberFormat="1" applyFont="1" applyBorder="1" applyAlignment="1">
      <alignment horizontal="center" vertical="center" wrapText="1"/>
    </xf>
    <xf numFmtId="49" fontId="26" fillId="0" borderId="45" xfId="2" applyNumberFormat="1" applyFont="1" applyBorder="1" applyAlignment="1">
      <alignment horizontal="center" vertical="center" shrinkToFit="1"/>
    </xf>
    <xf numFmtId="0" fontId="25" fillId="0" borderId="0" xfId="4" applyFont="1"/>
    <xf numFmtId="0" fontId="25" fillId="0" borderId="0" xfId="2" applyFont="1" applyBorder="1"/>
    <xf numFmtId="0" fontId="29" fillId="0" borderId="0" xfId="2" applyNumberFormat="1" applyFont="1" applyBorder="1" applyAlignment="1">
      <alignment horizontal="left" shrinkToFit="1"/>
    </xf>
    <xf numFmtId="0" fontId="25" fillId="0" borderId="0" xfId="2" applyFont="1" applyBorder="1" applyAlignment="1">
      <alignment vertical="center"/>
    </xf>
    <xf numFmtId="0" fontId="26" fillId="0" borderId="0" xfId="2" applyFont="1" applyBorder="1" applyAlignment="1">
      <alignment horizontal="center" shrinkToFit="1"/>
    </xf>
    <xf numFmtId="0" fontId="26" fillId="0" borderId="0" xfId="2" applyFont="1" applyBorder="1" applyAlignment="1"/>
    <xf numFmtId="0" fontId="31" fillId="0" borderId="0" xfId="2" applyNumberFormat="1" applyFont="1" applyBorder="1" applyAlignment="1">
      <alignment horizontal="left" shrinkToFit="1"/>
    </xf>
    <xf numFmtId="0" fontId="26" fillId="0" borderId="32" xfId="2" applyFont="1" applyBorder="1" applyAlignment="1">
      <alignment horizontal="center" vertical="center"/>
    </xf>
    <xf numFmtId="0" fontId="25" fillId="0" borderId="10" xfId="2" applyFont="1" applyBorder="1"/>
    <xf numFmtId="0" fontId="25" fillId="0" borderId="11" xfId="2" applyFont="1" applyBorder="1"/>
    <xf numFmtId="0" fontId="25" fillId="0" borderId="34" xfId="2" applyFont="1" applyBorder="1"/>
    <xf numFmtId="0" fontId="25" fillId="0" borderId="35" xfId="2" applyFont="1" applyBorder="1" applyAlignment="1">
      <alignment horizontal="right"/>
    </xf>
    <xf numFmtId="0" fontId="25" fillId="0" borderId="12" xfId="2" applyFont="1" applyBorder="1"/>
    <xf numFmtId="0" fontId="25" fillId="0" borderId="13" xfId="2" applyFont="1" applyBorder="1" applyAlignment="1">
      <alignment horizontal="right"/>
    </xf>
    <xf numFmtId="0" fontId="25" fillId="0" borderId="21" xfId="2" applyFont="1" applyBorder="1"/>
    <xf numFmtId="0" fontId="25" fillId="0" borderId="22" xfId="2" applyFont="1" applyBorder="1"/>
    <xf numFmtId="0" fontId="25" fillId="0" borderId="23" xfId="2" applyFont="1" applyBorder="1"/>
    <xf numFmtId="0" fontId="25" fillId="0" borderId="6" xfId="2" applyFont="1" applyBorder="1"/>
    <xf numFmtId="0" fontId="25" fillId="0" borderId="6" xfId="2" applyFont="1" applyBorder="1" applyAlignment="1">
      <alignment horizontal="center"/>
    </xf>
    <xf numFmtId="0" fontId="26" fillId="0" borderId="6" xfId="2" applyFont="1" applyBorder="1"/>
    <xf numFmtId="0" fontId="25" fillId="0" borderId="30" xfId="2" applyFont="1" applyBorder="1"/>
    <xf numFmtId="0" fontId="26" fillId="0" borderId="0" xfId="2" applyFont="1" applyBorder="1" applyAlignment="1">
      <alignment horizontal="right"/>
    </xf>
    <xf numFmtId="0" fontId="25" fillId="0" borderId="5" xfId="2" applyFont="1" applyBorder="1"/>
    <xf numFmtId="0" fontId="25" fillId="0" borderId="7" xfId="2" applyFont="1" applyBorder="1"/>
    <xf numFmtId="0" fontId="25" fillId="0" borderId="9" xfId="2" applyFont="1" applyBorder="1" applyAlignment="1">
      <alignment horizontal="right"/>
    </xf>
    <xf numFmtId="0" fontId="26" fillId="0" borderId="0" xfId="2" applyFont="1" applyBorder="1" applyAlignment="1">
      <alignment vertical="center"/>
    </xf>
    <xf numFmtId="0" fontId="25" fillId="0" borderId="29" xfId="2" applyFont="1" applyBorder="1"/>
    <xf numFmtId="0" fontId="25" fillId="0" borderId="0" xfId="5" applyFont="1"/>
    <xf numFmtId="0" fontId="31" fillId="0" borderId="0" xfId="2" applyFont="1" applyFill="1"/>
    <xf numFmtId="0" fontId="25" fillId="0" borderId="0" xfId="2" applyNumberFormat="1" applyFont="1" applyFill="1" applyBorder="1" applyAlignment="1" applyProtection="1"/>
    <xf numFmtId="0" fontId="25" fillId="0" borderId="0" xfId="2" applyNumberFormat="1" applyFont="1" applyFill="1" applyBorder="1" applyAlignment="1" applyProtection="1">
      <alignment horizontal="right" shrinkToFit="1"/>
    </xf>
    <xf numFmtId="164" fontId="25" fillId="0" borderId="0" xfId="2" applyNumberFormat="1" applyFont="1" applyFill="1" applyBorder="1" applyAlignment="1" applyProtection="1">
      <alignment horizontal="center"/>
    </xf>
    <xf numFmtId="0" fontId="25" fillId="0" borderId="0" xfId="2" applyFont="1" applyAlignment="1">
      <alignment vertical="top" wrapText="1"/>
    </xf>
    <xf numFmtId="0" fontId="32" fillId="0" borderId="0" xfId="0" applyFont="1"/>
    <xf numFmtId="0" fontId="4" fillId="0" borderId="0" xfId="6" applyFont="1"/>
    <xf numFmtId="0" fontId="10" fillId="0" borderId="48" xfId="1" applyFont="1" applyBorder="1" applyAlignment="1">
      <alignment horizontal="center" vertical="center" wrapText="1"/>
    </xf>
    <xf numFmtId="165" fontId="10" fillId="0" borderId="43" xfId="1" applyNumberFormat="1" applyFont="1" applyBorder="1" applyAlignment="1">
      <alignment horizontal="center" vertical="center" wrapText="1"/>
    </xf>
    <xf numFmtId="0" fontId="22" fillId="0" borderId="15" xfId="1" applyFont="1" applyBorder="1" applyAlignment="1">
      <alignment horizontal="left"/>
    </xf>
    <xf numFmtId="0" fontId="22" fillId="0" borderId="15" xfId="1" applyFont="1" applyBorder="1" applyAlignment="1">
      <alignment horizontal="center" vertical="center"/>
    </xf>
    <xf numFmtId="0" fontId="22" fillId="0" borderId="15" xfId="1" applyFont="1" applyBorder="1" applyAlignment="1">
      <alignment horizontal="center"/>
    </xf>
    <xf numFmtId="169" fontId="22" fillId="0" borderId="24" xfId="1" applyNumberFormat="1" applyFont="1" applyBorder="1" applyAlignment="1">
      <alignment horizontal="center"/>
    </xf>
    <xf numFmtId="0" fontId="23" fillId="0" borderId="10" xfId="1" applyBorder="1"/>
    <xf numFmtId="0" fontId="23" fillId="0" borderId="0" xfId="1" applyBorder="1"/>
    <xf numFmtId="0" fontId="23" fillId="0" borderId="11" xfId="1" applyBorder="1"/>
    <xf numFmtId="0" fontId="23" fillId="0" borderId="13" xfId="1" applyBorder="1" applyAlignment="1">
      <alignment horizontal="right"/>
    </xf>
    <xf numFmtId="0" fontId="23" fillId="0" borderId="21" xfId="1" applyBorder="1"/>
    <xf numFmtId="0" fontId="23" fillId="0" borderId="22" xfId="1" applyBorder="1"/>
    <xf numFmtId="0" fontId="23" fillId="0" borderId="23" xfId="1" applyBorder="1"/>
    <xf numFmtId="0" fontId="34" fillId="0" borderId="0" xfId="6" applyFont="1"/>
    <xf numFmtId="0" fontId="10" fillId="0" borderId="46" xfId="1" applyFont="1" applyBorder="1" applyAlignment="1">
      <alignment horizontal="center" vertical="center"/>
    </xf>
    <xf numFmtId="0" fontId="10" fillId="0" borderId="46" xfId="2" applyFont="1" applyBorder="1" applyAlignment="1">
      <alignment horizontal="center" vertical="center"/>
    </xf>
    <xf numFmtId="0" fontId="22" fillId="0" borderId="15" xfId="2" applyFill="1" applyBorder="1"/>
    <xf numFmtId="0" fontId="0" fillId="0" borderId="15" xfId="0" applyBorder="1"/>
    <xf numFmtId="0" fontId="22" fillId="0" borderId="15" xfId="2" applyBorder="1" applyAlignment="1">
      <alignment horizontal="center"/>
    </xf>
    <xf numFmtId="169" fontId="22" fillId="0" borderId="24" xfId="2" applyNumberFormat="1" applyBorder="1" applyAlignment="1">
      <alignment horizontal="center"/>
    </xf>
    <xf numFmtId="167" fontId="22" fillId="0" borderId="15" xfId="1" applyNumberFormat="1" applyFont="1" applyBorder="1" applyAlignment="1">
      <alignment horizontal="right" vertical="center"/>
    </xf>
    <xf numFmtId="169" fontId="0" fillId="0" borderId="43" xfId="0" applyNumberFormat="1" applyBorder="1" applyAlignment="1">
      <alignment horizontal="center"/>
    </xf>
    <xf numFmtId="169" fontId="0" fillId="0" borderId="41" xfId="0" applyNumberFormat="1" applyBorder="1" applyAlignment="1">
      <alignment horizontal="center"/>
    </xf>
    <xf numFmtId="49" fontId="0" fillId="0" borderId="37" xfId="0" applyNumberFormat="1" applyBorder="1" applyAlignment="1">
      <alignment horizontal="center"/>
    </xf>
    <xf numFmtId="164" fontId="0" fillId="0" borderId="41" xfId="0" applyNumberFormat="1" applyBorder="1" applyAlignment="1">
      <alignment horizontal="center"/>
    </xf>
    <xf numFmtId="166" fontId="0" fillId="0" borderId="41" xfId="0" applyNumberFormat="1" applyBorder="1" applyAlignment="1">
      <alignment horizontal="center"/>
    </xf>
    <xf numFmtId="49" fontId="10" fillId="0" borderId="45" xfId="1" applyNumberFormat="1" applyFont="1" applyBorder="1" applyAlignment="1">
      <alignment horizontal="center" vertical="center" shrinkToFit="1"/>
    </xf>
    <xf numFmtId="0" fontId="3" fillId="0" borderId="0" xfId="6" applyFont="1"/>
    <xf numFmtId="168" fontId="25" fillId="0" borderId="1" xfId="1" applyNumberFormat="1" applyFont="1" applyBorder="1" applyAlignment="1">
      <alignment horizontal="right"/>
    </xf>
    <xf numFmtId="0" fontId="26" fillId="0" borderId="36" xfId="2" applyFont="1" applyBorder="1" applyAlignment="1">
      <alignment horizontal="center" vertical="center"/>
    </xf>
    <xf numFmtId="0" fontId="25" fillId="0" borderId="1" xfId="2" applyFont="1" applyBorder="1"/>
    <xf numFmtId="168" fontId="25" fillId="0" borderId="1" xfId="2" applyNumberFormat="1" applyFont="1" applyBorder="1" applyAlignment="1">
      <alignment horizontal="right"/>
    </xf>
    <xf numFmtId="0" fontId="25" fillId="0" borderId="1" xfId="2" applyFont="1" applyBorder="1" applyAlignment="1">
      <alignment horizontal="center"/>
    </xf>
    <xf numFmtId="20" fontId="25" fillId="0" borderId="1" xfId="2" applyNumberFormat="1" applyFont="1" applyBorder="1" applyAlignment="1">
      <alignment horizontal="center"/>
    </xf>
    <xf numFmtId="169" fontId="25" fillId="0" borderId="37" xfId="2" applyNumberFormat="1" applyFont="1" applyBorder="1" applyAlignment="1">
      <alignment horizontal="center"/>
    </xf>
    <xf numFmtId="0" fontId="26" fillId="0" borderId="46" xfId="2" applyFont="1" applyBorder="1" applyAlignment="1">
      <alignment horizontal="center" vertical="center"/>
    </xf>
    <xf numFmtId="0" fontId="25" fillId="0" borderId="27" xfId="2" applyFont="1" applyBorder="1"/>
    <xf numFmtId="168" fontId="25" fillId="0" borderId="15" xfId="2" applyNumberFormat="1" applyFont="1" applyBorder="1" applyAlignment="1">
      <alignment horizontal="right"/>
    </xf>
    <xf numFmtId="168" fontId="25" fillId="0" borderId="27" xfId="2" applyNumberFormat="1" applyFont="1" applyBorder="1" applyAlignment="1">
      <alignment horizontal="right"/>
    </xf>
    <xf numFmtId="0" fontId="25" fillId="0" borderId="15" xfId="2" applyFont="1" applyBorder="1" applyAlignment="1">
      <alignment horizontal="center"/>
    </xf>
    <xf numFmtId="169" fontId="25" fillId="0" borderId="24" xfId="2" applyNumberFormat="1" applyFont="1" applyBorder="1" applyAlignment="1">
      <alignment horizontal="center"/>
    </xf>
    <xf numFmtId="0" fontId="10" fillId="0" borderId="36" xfId="0" applyFont="1" applyBorder="1" applyAlignment="1">
      <alignment horizontal="center" vertical="center"/>
    </xf>
    <xf numFmtId="0" fontId="0" fillId="0" borderId="1" xfId="0" applyBorder="1"/>
    <xf numFmtId="168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20" fontId="0" fillId="0" borderId="1" xfId="0" applyNumberFormat="1" applyBorder="1" applyAlignment="1">
      <alignment horizontal="center"/>
    </xf>
    <xf numFmtId="169" fontId="0" fillId="0" borderId="37" xfId="0" applyNumberFormat="1" applyBorder="1" applyAlignment="1">
      <alignment horizontal="center"/>
    </xf>
    <xf numFmtId="0" fontId="3" fillId="0" borderId="0" xfId="6" applyFont="1" applyAlignment="1">
      <alignment horizontal="left"/>
    </xf>
    <xf numFmtId="49" fontId="26" fillId="0" borderId="42" xfId="2" applyNumberFormat="1" applyFont="1" applyBorder="1" applyAlignment="1">
      <alignment horizontal="center" vertical="center" shrinkToFit="1"/>
    </xf>
    <xf numFmtId="0" fontId="10" fillId="0" borderId="48" xfId="0" applyFont="1" applyBorder="1" applyAlignment="1">
      <alignment horizontal="center" vertical="center" wrapText="1"/>
    </xf>
    <xf numFmtId="0" fontId="0" fillId="0" borderId="3" xfId="0" applyBorder="1"/>
    <xf numFmtId="0" fontId="0" fillId="0" borderId="4" xfId="0" applyBorder="1" applyAlignment="1">
      <alignment horizontal="center"/>
    </xf>
    <xf numFmtId="168" fontId="0" fillId="0" borderId="3" xfId="0" applyNumberFormat="1" applyBorder="1" applyAlignment="1">
      <alignment horizontal="right"/>
    </xf>
    <xf numFmtId="164" fontId="0" fillId="0" borderId="24" xfId="0" applyNumberFormat="1" applyBorder="1" applyAlignment="1">
      <alignment horizontal="center"/>
    </xf>
    <xf numFmtId="0" fontId="10" fillId="0" borderId="32" xfId="0" applyFont="1" applyBorder="1" applyAlignment="1">
      <alignment horizontal="center" vertical="center"/>
    </xf>
    <xf numFmtId="168" fontId="0" fillId="0" borderId="4" xfId="0" applyNumberFormat="1" applyBorder="1" applyAlignment="1">
      <alignment horizontal="right"/>
    </xf>
    <xf numFmtId="20" fontId="0" fillId="0" borderId="4" xfId="0" applyNumberFormat="1" applyBorder="1" applyAlignment="1">
      <alignment horizontal="center"/>
    </xf>
    <xf numFmtId="165" fontId="10" fillId="0" borderId="43" xfId="0" applyNumberFormat="1" applyFont="1" applyBorder="1" applyAlignment="1">
      <alignment horizontal="center" vertical="center" wrapText="1"/>
    </xf>
    <xf numFmtId="0" fontId="36" fillId="0" borderId="0" xfId="0" applyFont="1" applyAlignment="1">
      <alignment horizontal="left"/>
    </xf>
    <xf numFmtId="0" fontId="26" fillId="0" borderId="0" xfId="1" applyFont="1" applyBorder="1" applyAlignment="1">
      <alignment horizontal="left" shrinkToFit="1"/>
    </xf>
    <xf numFmtId="0" fontId="35" fillId="0" borderId="0" xfId="0" applyFont="1" applyAlignment="1">
      <alignment horizontal="left"/>
    </xf>
    <xf numFmtId="0" fontId="37" fillId="0" borderId="0" xfId="1" applyFont="1" applyBorder="1" applyAlignment="1">
      <alignment horizontal="left" shrinkToFit="1"/>
    </xf>
    <xf numFmtId="0" fontId="22" fillId="0" borderId="3" xfId="2" applyBorder="1"/>
    <xf numFmtId="164" fontId="5" fillId="0" borderId="0" xfId="6" applyNumberFormat="1" applyFont="1"/>
    <xf numFmtId="0" fontId="26" fillId="0" borderId="1" xfId="1" applyFont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/>
    </xf>
    <xf numFmtId="0" fontId="0" fillId="0" borderId="3" xfId="0" applyBorder="1"/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168" fontId="0" fillId="0" borderId="3" xfId="0" applyNumberFormat="1" applyBorder="1" applyAlignment="1">
      <alignment horizontal="right"/>
    </xf>
    <xf numFmtId="168" fontId="0" fillId="0" borderId="4" xfId="0" applyNumberFormat="1" applyBorder="1" applyAlignment="1">
      <alignment horizontal="right"/>
    </xf>
    <xf numFmtId="20" fontId="0" fillId="0" borderId="3" xfId="0" applyNumberFormat="1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0" fontId="0" fillId="0" borderId="3" xfId="0" applyBorder="1"/>
    <xf numFmtId="0" fontId="0" fillId="0" borderId="4" xfId="0" applyBorder="1" applyAlignment="1">
      <alignment horizontal="center"/>
    </xf>
    <xf numFmtId="168" fontId="0" fillId="0" borderId="3" xfId="0" applyNumberFormat="1" applyBorder="1" applyAlignment="1">
      <alignment horizontal="right"/>
    </xf>
    <xf numFmtId="164" fontId="0" fillId="0" borderId="24" xfId="0" applyNumberFormat="1" applyBorder="1" applyAlignment="1">
      <alignment horizontal="center"/>
    </xf>
    <xf numFmtId="168" fontId="0" fillId="0" borderId="4" xfId="0" applyNumberFormat="1" applyBorder="1" applyAlignment="1">
      <alignment horizontal="right"/>
    </xf>
    <xf numFmtId="20" fontId="0" fillId="0" borderId="3" xfId="0" applyNumberFormat="1" applyBorder="1" applyAlignment="1">
      <alignment horizontal="center"/>
    </xf>
    <xf numFmtId="0" fontId="25" fillId="0" borderId="3" xfId="2" applyFont="1" applyBorder="1"/>
    <xf numFmtId="168" fontId="25" fillId="0" borderId="3" xfId="2" applyNumberFormat="1" applyFont="1" applyBorder="1" applyAlignment="1">
      <alignment horizontal="right"/>
    </xf>
    <xf numFmtId="20" fontId="25" fillId="0" borderId="3" xfId="2" applyNumberFormat="1" applyFont="1" applyBorder="1" applyAlignment="1">
      <alignment horizontal="center"/>
    </xf>
    <xf numFmtId="49" fontId="10" fillId="0" borderId="42" xfId="0" applyNumberFormat="1" applyFont="1" applyBorder="1" applyAlignment="1">
      <alignment horizontal="center" vertical="center" shrinkToFit="1"/>
    </xf>
    <xf numFmtId="0" fontId="0" fillId="0" borderId="3" xfId="0" applyBorder="1"/>
    <xf numFmtId="0" fontId="0" fillId="0" borderId="4" xfId="0" applyBorder="1" applyAlignment="1">
      <alignment horizontal="center"/>
    </xf>
    <xf numFmtId="164" fontId="0" fillId="0" borderId="24" xfId="0" applyNumberFormat="1" applyBorder="1" applyAlignment="1">
      <alignment horizontal="center"/>
    </xf>
    <xf numFmtId="168" fontId="0" fillId="0" borderId="4" xfId="0" applyNumberFormat="1" applyBorder="1" applyAlignment="1">
      <alignment horizontal="right"/>
    </xf>
    <xf numFmtId="20" fontId="0" fillId="0" borderId="4" xfId="0" applyNumberFormat="1" applyBorder="1" applyAlignment="1">
      <alignment horizontal="center"/>
    </xf>
    <xf numFmtId="0" fontId="0" fillId="0" borderId="3" xfId="0" applyBorder="1"/>
    <xf numFmtId="0" fontId="0" fillId="0" borderId="4" xfId="0" applyBorder="1" applyAlignment="1">
      <alignment horizontal="center"/>
    </xf>
    <xf numFmtId="168" fontId="0" fillId="0" borderId="3" xfId="0" applyNumberFormat="1" applyBorder="1" applyAlignment="1">
      <alignment horizontal="right"/>
    </xf>
    <xf numFmtId="168" fontId="0" fillId="0" borderId="4" xfId="0" applyNumberFormat="1" applyBorder="1" applyAlignment="1">
      <alignment horizontal="right"/>
    </xf>
    <xf numFmtId="20" fontId="0" fillId="0" borderId="4" xfId="0" applyNumberFormat="1" applyBorder="1" applyAlignment="1">
      <alignment horizontal="center"/>
    </xf>
    <xf numFmtId="0" fontId="26" fillId="0" borderId="46" xfId="1" applyFont="1" applyBorder="1" applyAlignment="1">
      <alignment horizontal="center" vertical="center" wrapText="1"/>
    </xf>
    <xf numFmtId="0" fontId="26" fillId="0" borderId="2" xfId="1" applyFont="1" applyBorder="1" applyAlignment="1">
      <alignment horizontal="center" vertical="center" wrapText="1"/>
    </xf>
    <xf numFmtId="0" fontId="26" fillId="0" borderId="44" xfId="1" applyFont="1" applyBorder="1" applyAlignment="1">
      <alignment horizontal="center" vertical="center" wrapText="1"/>
    </xf>
    <xf numFmtId="0" fontId="0" fillId="0" borderId="27" xfId="0" applyBorder="1"/>
    <xf numFmtId="168" fontId="0" fillId="0" borderId="15" xfId="0" applyNumberFormat="1" applyBorder="1" applyAlignment="1">
      <alignment horizontal="right"/>
    </xf>
    <xf numFmtId="168" fontId="0" fillId="0" borderId="27" xfId="0" applyNumberFormat="1" applyBorder="1" applyAlignment="1">
      <alignment horizontal="right"/>
    </xf>
    <xf numFmtId="169" fontId="0" fillId="0" borderId="24" xfId="0" applyNumberFormat="1" applyBorder="1" applyAlignment="1">
      <alignment horizontal="center"/>
    </xf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9" xfId="0" applyBorder="1" applyAlignment="1">
      <alignment horizontal="right"/>
    </xf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13" xfId="0" applyBorder="1" applyAlignment="1">
      <alignment horizontal="right"/>
    </xf>
    <xf numFmtId="0" fontId="0" fillId="0" borderId="4" xfId="0" applyBorder="1" applyAlignment="1">
      <alignment horizontal="center"/>
    </xf>
    <xf numFmtId="168" fontId="0" fillId="0" borderId="3" xfId="0" applyNumberFormat="1" applyBorder="1" applyAlignment="1">
      <alignment horizontal="right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164" fontId="0" fillId="0" borderId="24" xfId="0" applyNumberFormat="1" applyBorder="1" applyAlignment="1">
      <alignment horizontal="center"/>
    </xf>
    <xf numFmtId="0" fontId="10" fillId="0" borderId="32" xfId="0" applyFont="1" applyBorder="1" applyAlignment="1">
      <alignment horizontal="center" vertical="center"/>
    </xf>
    <xf numFmtId="168" fontId="0" fillId="0" borderId="4" xfId="0" applyNumberFormat="1" applyBorder="1" applyAlignment="1">
      <alignment horizontal="right"/>
    </xf>
    <xf numFmtId="0" fontId="0" fillId="0" borderId="29" xfId="0" applyBorder="1"/>
    <xf numFmtId="0" fontId="0" fillId="0" borderId="30" xfId="0" applyBorder="1"/>
    <xf numFmtId="20" fontId="0" fillId="0" borderId="4" xfId="0" applyNumberFormat="1" applyBorder="1" applyAlignment="1">
      <alignment horizontal="center"/>
    </xf>
    <xf numFmtId="0" fontId="26" fillId="0" borderId="1" xfId="1" applyFont="1" applyBorder="1" applyAlignment="1">
      <alignment horizontal="center" vertical="center" wrapText="1"/>
    </xf>
    <xf numFmtId="0" fontId="2" fillId="0" borderId="0" xfId="6" applyFont="1" applyAlignment="1">
      <alignment horizontal="left"/>
    </xf>
    <xf numFmtId="0" fontId="0" fillId="0" borderId="3" xfId="0" applyBorder="1"/>
    <xf numFmtId="0" fontId="0" fillId="0" borderId="4" xfId="0" applyBorder="1" applyAlignment="1">
      <alignment horizontal="center"/>
    </xf>
    <xf numFmtId="168" fontId="0" fillId="0" borderId="3" xfId="0" applyNumberFormat="1" applyBorder="1" applyAlignment="1">
      <alignment horizontal="right"/>
    </xf>
    <xf numFmtId="0" fontId="10" fillId="0" borderId="32" xfId="0" applyFont="1" applyBorder="1" applyAlignment="1">
      <alignment horizontal="center" vertical="center"/>
    </xf>
    <xf numFmtId="168" fontId="0" fillId="0" borderId="4" xfId="0" applyNumberFormat="1" applyBorder="1" applyAlignment="1">
      <alignment horizontal="right"/>
    </xf>
    <xf numFmtId="20" fontId="0" fillId="0" borderId="4" xfId="0" applyNumberFormat="1" applyBorder="1" applyAlignment="1">
      <alignment horizontal="center"/>
    </xf>
    <xf numFmtId="20" fontId="0" fillId="0" borderId="15" xfId="0" applyNumberFormat="1" applyBorder="1" applyAlignment="1">
      <alignment horizontal="center"/>
    </xf>
    <xf numFmtId="0" fontId="25" fillId="0" borderId="29" xfId="1" applyFont="1" applyBorder="1"/>
    <xf numFmtId="164" fontId="0" fillId="0" borderId="24" xfId="0" applyNumberFormat="1" applyBorder="1" applyAlignment="1">
      <alignment horizontal="center"/>
    </xf>
    <xf numFmtId="0" fontId="25" fillId="0" borderId="9" xfId="1" applyFont="1" applyBorder="1" applyAlignment="1">
      <alignment horizontal="right"/>
    </xf>
    <xf numFmtId="0" fontId="23" fillId="0" borderId="29" xfId="1" applyBorder="1"/>
    <xf numFmtId="164" fontId="0" fillId="0" borderId="24" xfId="0" applyNumberFormat="1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0" fontId="0" fillId="0" borderId="3" xfId="0" applyBorder="1"/>
    <xf numFmtId="0" fontId="0" fillId="0" borderId="4" xfId="0" applyBorder="1" applyAlignment="1">
      <alignment horizontal="center"/>
    </xf>
    <xf numFmtId="0" fontId="0" fillId="0" borderId="15" xfId="0" applyBorder="1" applyAlignment="1">
      <alignment horizontal="center"/>
    </xf>
    <xf numFmtId="168" fontId="0" fillId="0" borderId="3" xfId="0" applyNumberFormat="1" applyBorder="1" applyAlignment="1">
      <alignment horizontal="right"/>
    </xf>
    <xf numFmtId="164" fontId="0" fillId="0" borderId="24" xfId="0" applyNumberFormat="1" applyBorder="1" applyAlignment="1">
      <alignment horizontal="center"/>
    </xf>
    <xf numFmtId="168" fontId="0" fillId="0" borderId="4" xfId="0" applyNumberFormat="1" applyBorder="1" applyAlignment="1">
      <alignment horizontal="right"/>
    </xf>
    <xf numFmtId="20" fontId="0" fillId="0" borderId="3" xfId="0" applyNumberFormat="1" applyBorder="1" applyAlignment="1">
      <alignment horizontal="center"/>
    </xf>
    <xf numFmtId="20" fontId="0" fillId="0" borderId="4" xfId="0" applyNumberFormat="1" applyBorder="1" applyAlignment="1">
      <alignment horizontal="center"/>
    </xf>
    <xf numFmtId="0" fontId="23" fillId="0" borderId="9" xfId="1" applyBorder="1" applyAlignment="1">
      <alignment horizontal="right"/>
    </xf>
    <xf numFmtId="0" fontId="23" fillId="0" borderId="30" xfId="1" applyBorder="1"/>
    <xf numFmtId="169" fontId="5" fillId="0" borderId="0" xfId="6" applyNumberFormat="1" applyFont="1"/>
    <xf numFmtId="168" fontId="22" fillId="0" borderId="4" xfId="2" applyNumberFormat="1" applyBorder="1" applyAlignment="1">
      <alignment horizontal="right"/>
    </xf>
    <xf numFmtId="0" fontId="22" fillId="0" borderId="4" xfId="0" applyFont="1" applyBorder="1" applyAlignment="1">
      <alignment horizontal="center"/>
    </xf>
    <xf numFmtId="168" fontId="22" fillId="0" borderId="4" xfId="2" applyNumberFormat="1" applyBorder="1" applyAlignment="1">
      <alignment horizontal="right"/>
    </xf>
    <xf numFmtId="164" fontId="22" fillId="0" borderId="41" xfId="2" applyNumberFormat="1" applyBorder="1" applyAlignment="1">
      <alignment horizontal="center"/>
    </xf>
    <xf numFmtId="0" fontId="1" fillId="0" borderId="0" xfId="6" applyFont="1"/>
    <xf numFmtId="0" fontId="25" fillId="0" borderId="0" xfId="0" applyFont="1" applyFill="1"/>
    <xf numFmtId="0" fontId="22" fillId="0" borderId="0" xfId="8"/>
    <xf numFmtId="164" fontId="25" fillId="0" borderId="0" xfId="2" applyNumberFormat="1" applyFont="1"/>
    <xf numFmtId="0" fontId="22" fillId="0" borderId="3" xfId="0" applyFont="1" applyBorder="1"/>
    <xf numFmtId="168" fontId="22" fillId="0" borderId="4" xfId="0" applyNumberFormat="1" applyFont="1" applyBorder="1" applyAlignment="1">
      <alignment horizontal="right"/>
    </xf>
    <xf numFmtId="168" fontId="22" fillId="0" borderId="3" xfId="0" applyNumberFormat="1" applyFont="1" applyBorder="1" applyAlignment="1">
      <alignment horizontal="right"/>
    </xf>
    <xf numFmtId="20" fontId="22" fillId="0" borderId="3" xfId="0" applyNumberFormat="1" applyFont="1" applyBorder="1" applyAlignment="1">
      <alignment horizontal="center"/>
    </xf>
    <xf numFmtId="0" fontId="22" fillId="0" borderId="5" xfId="0" applyFont="1" applyBorder="1"/>
    <xf numFmtId="0" fontId="22" fillId="0" borderId="6" xfId="0" applyFont="1" applyBorder="1"/>
    <xf numFmtId="0" fontId="22" fillId="0" borderId="7" xfId="0" applyFont="1" applyBorder="1"/>
    <xf numFmtId="0" fontId="22" fillId="0" borderId="29" xfId="0" applyFont="1" applyBorder="1"/>
    <xf numFmtId="0" fontId="22" fillId="0" borderId="9" xfId="0" applyFont="1" applyBorder="1" applyAlignment="1">
      <alignment horizontal="right"/>
    </xf>
    <xf numFmtId="0" fontId="22" fillId="0" borderId="10" xfId="0" applyFont="1" applyBorder="1"/>
    <xf numFmtId="0" fontId="22" fillId="0" borderId="0" xfId="0" applyFont="1" applyBorder="1"/>
    <xf numFmtId="0" fontId="22" fillId="0" borderId="11" xfId="0" applyFont="1" applyBorder="1"/>
    <xf numFmtId="0" fontId="22" fillId="0" borderId="30" xfId="0" applyFont="1" applyBorder="1"/>
    <xf numFmtId="0" fontId="22" fillId="0" borderId="13" xfId="0" applyFont="1" applyBorder="1" applyAlignment="1">
      <alignment horizontal="right"/>
    </xf>
    <xf numFmtId="0" fontId="22" fillId="0" borderId="21" xfId="0" applyFont="1" applyBorder="1"/>
    <xf numFmtId="0" fontId="22" fillId="0" borderId="22" xfId="0" applyFont="1" applyBorder="1"/>
    <xf numFmtId="0" fontId="22" fillId="0" borderId="23" xfId="0" applyFont="1" applyBorder="1"/>
    <xf numFmtId="0" fontId="25" fillId="0" borderId="0" xfId="6" applyFont="1"/>
    <xf numFmtId="0" fontId="25" fillId="0" borderId="0" xfId="2" applyFont="1" applyAlignment="1">
      <alignment horizontal="left" vertical="top" wrapText="1"/>
    </xf>
    <xf numFmtId="0" fontId="25" fillId="0" borderId="31" xfId="1" applyFont="1" applyBorder="1" applyAlignment="1">
      <alignment horizontal="right" shrinkToFit="1"/>
    </xf>
    <xf numFmtId="0" fontId="25" fillId="0" borderId="20" xfId="1" applyFont="1" applyBorder="1"/>
    <xf numFmtId="0" fontId="31" fillId="0" borderId="0" xfId="1" applyFont="1" applyBorder="1" applyAlignment="1">
      <alignment horizontal="center" shrinkToFit="1"/>
    </xf>
    <xf numFmtId="0" fontId="26" fillId="0" borderId="47" xfId="1" applyFont="1" applyBorder="1" applyAlignment="1">
      <alignment horizontal="center" vertical="center" wrapText="1"/>
    </xf>
    <xf numFmtId="0" fontId="26" fillId="0" borderId="40" xfId="1" applyFont="1" applyBorder="1" applyAlignment="1">
      <alignment horizontal="center" vertical="center" wrapText="1"/>
    </xf>
    <xf numFmtId="0" fontId="26" fillId="0" borderId="25" xfId="1" applyFont="1" applyBorder="1" applyAlignment="1">
      <alignment horizontal="center" vertical="center" wrapText="1"/>
    </xf>
    <xf numFmtId="0" fontId="26" fillId="0" borderId="33" xfId="1" applyFont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 wrapText="1"/>
    </xf>
    <xf numFmtId="0" fontId="25" fillId="0" borderId="39" xfId="1" applyFont="1" applyBorder="1" applyAlignment="1">
      <alignment horizontal="center" vertical="center"/>
    </xf>
    <xf numFmtId="0" fontId="26" fillId="0" borderId="0" xfId="5" applyFont="1" applyBorder="1" applyAlignment="1">
      <alignment horizontal="center" shrinkToFit="1"/>
    </xf>
    <xf numFmtId="14" fontId="37" fillId="0" borderId="0" xfId="1" applyNumberFormat="1" applyFont="1" applyBorder="1" applyAlignment="1">
      <alignment horizontal="left" shrinkToFit="1"/>
    </xf>
    <xf numFmtId="0" fontId="37" fillId="0" borderId="0" xfId="1" applyFont="1" applyBorder="1" applyAlignment="1">
      <alignment horizontal="left" shrinkToFit="1"/>
    </xf>
    <xf numFmtId="0" fontId="10" fillId="0" borderId="36" xfId="1" applyFont="1" applyBorder="1" applyAlignment="1">
      <alignment horizontal="center" vertical="center" wrapText="1"/>
    </xf>
    <xf numFmtId="0" fontId="10" fillId="0" borderId="40" xfId="1" applyFont="1" applyBorder="1" applyAlignment="1">
      <alignment horizontal="center" vertical="center" wrapText="1"/>
    </xf>
    <xf numFmtId="0" fontId="23" fillId="0" borderId="46" xfId="1" applyBorder="1" applyAlignment="1">
      <alignment horizontal="center" vertical="center"/>
    </xf>
    <xf numFmtId="0" fontId="10" fillId="0" borderId="1" xfId="1" applyFont="1" applyBorder="1" applyAlignment="1">
      <alignment horizontal="center" vertical="center" wrapText="1"/>
    </xf>
    <xf numFmtId="0" fontId="10" fillId="0" borderId="33" xfId="1" applyFont="1" applyBorder="1" applyAlignment="1">
      <alignment horizontal="center" vertical="center" wrapText="1"/>
    </xf>
    <xf numFmtId="0" fontId="23" fillId="0" borderId="15" xfId="1" applyBorder="1" applyAlignment="1">
      <alignment horizontal="center" vertical="center"/>
    </xf>
    <xf numFmtId="0" fontId="33" fillId="0" borderId="31" xfId="1" applyFont="1" applyBorder="1" applyAlignment="1">
      <alignment horizontal="right" shrinkToFit="1"/>
    </xf>
    <xf numFmtId="0" fontId="23" fillId="0" borderId="20" xfId="1" applyBorder="1"/>
    <xf numFmtId="0" fontId="12" fillId="0" borderId="31" xfId="0" applyFont="1" applyBorder="1" applyAlignment="1">
      <alignment horizontal="right" shrinkToFit="1"/>
    </xf>
    <xf numFmtId="0" fontId="22" fillId="0" borderId="20" xfId="0" applyFont="1" applyBorder="1"/>
    <xf numFmtId="0" fontId="25" fillId="0" borderId="31" xfId="2" applyFont="1" applyBorder="1" applyAlignment="1">
      <alignment horizontal="right" shrinkToFit="1"/>
    </xf>
    <xf numFmtId="0" fontId="25" fillId="0" borderId="20" xfId="2" applyFont="1" applyBorder="1"/>
    <xf numFmtId="0" fontId="31" fillId="0" borderId="0" xfId="2" applyFont="1" applyBorder="1" applyAlignment="1">
      <alignment horizontal="center" shrinkToFit="1"/>
    </xf>
    <xf numFmtId="0" fontId="26" fillId="0" borderId="36" xfId="2" applyFont="1" applyBorder="1" applyAlignment="1">
      <alignment horizontal="center" vertical="center" wrapText="1"/>
    </xf>
    <xf numFmtId="0" fontId="26" fillId="0" borderId="40" xfId="2" applyFont="1" applyBorder="1" applyAlignment="1">
      <alignment horizontal="center" vertical="center" wrapText="1"/>
    </xf>
    <xf numFmtId="0" fontId="25" fillId="0" borderId="46" xfId="2" applyFont="1" applyBorder="1" applyAlignment="1">
      <alignment horizontal="center" vertical="center"/>
    </xf>
    <xf numFmtId="0" fontId="26" fillId="0" borderId="1" xfId="2" applyFont="1" applyBorder="1" applyAlignment="1">
      <alignment horizontal="center" vertical="center" wrapText="1"/>
    </xf>
    <xf numFmtId="0" fontId="26" fillId="0" borderId="33" xfId="2" applyFont="1" applyBorder="1" applyAlignment="1">
      <alignment horizontal="center" vertical="center" wrapText="1"/>
    </xf>
    <xf numFmtId="0" fontId="25" fillId="0" borderId="15" xfId="2" applyFont="1" applyBorder="1" applyAlignment="1">
      <alignment horizontal="center" vertical="center"/>
    </xf>
    <xf numFmtId="0" fontId="26" fillId="0" borderId="47" xfId="2" applyFont="1" applyBorder="1" applyAlignment="1">
      <alignment horizontal="center" vertical="center" wrapText="1"/>
    </xf>
    <xf numFmtId="0" fontId="26" fillId="0" borderId="44" xfId="2" applyFont="1" applyBorder="1" applyAlignment="1">
      <alignment horizontal="center" vertical="center" wrapText="1"/>
    </xf>
    <xf numFmtId="0" fontId="26" fillId="0" borderId="25" xfId="2" applyFont="1" applyBorder="1" applyAlignment="1">
      <alignment horizontal="center" vertical="center" wrapText="1"/>
    </xf>
    <xf numFmtId="0" fontId="26" fillId="0" borderId="27" xfId="2" applyFont="1" applyBorder="1" applyAlignment="1">
      <alignment horizontal="center" vertical="center" wrapText="1"/>
    </xf>
    <xf numFmtId="0" fontId="25" fillId="0" borderId="38" xfId="2" applyFont="1" applyBorder="1" applyAlignment="1">
      <alignment horizontal="center" vertical="center"/>
    </xf>
    <xf numFmtId="0" fontId="25" fillId="0" borderId="39" xfId="2" applyFont="1" applyBorder="1" applyAlignment="1">
      <alignment horizontal="center" vertical="center"/>
    </xf>
    <xf numFmtId="0" fontId="25" fillId="0" borderId="20" xfId="2" applyFont="1" applyBorder="1" applyAlignment="1">
      <alignment horizontal="right" shrinkToFit="1"/>
    </xf>
    <xf numFmtId="0" fontId="38" fillId="0" borderId="31" xfId="0" applyFont="1" applyBorder="1" applyAlignment="1">
      <alignment horizontal="right" shrinkToFit="1"/>
    </xf>
    <xf numFmtId="0" fontId="0" fillId="0" borderId="20" xfId="0" applyBorder="1"/>
    <xf numFmtId="0" fontId="14" fillId="0" borderId="1" xfId="0" applyFont="1" applyBorder="1" applyAlignment="1">
      <alignment horizontal="center" vertical="center" wrapText="1"/>
    </xf>
    <xf numFmtId="0" fontId="14" fillId="0" borderId="33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16" fillId="0" borderId="0" xfId="0" applyNumberFormat="1" applyFont="1" applyBorder="1" applyAlignment="1">
      <alignment horizontal="center" shrinkToFit="1"/>
    </xf>
    <xf numFmtId="0" fontId="16" fillId="0" borderId="0" xfId="0" applyFont="1" applyBorder="1" applyAlignment="1">
      <alignment horizontal="center" shrinkToFit="1"/>
    </xf>
    <xf numFmtId="0" fontId="14" fillId="0" borderId="36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 wrapText="1"/>
    </xf>
    <xf numFmtId="0" fontId="15" fillId="0" borderId="46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170" fontId="21" fillId="0" borderId="0" xfId="0" applyNumberFormat="1" applyFont="1" applyBorder="1" applyAlignment="1">
      <alignment horizontal="left"/>
    </xf>
    <xf numFmtId="0" fontId="16" fillId="0" borderId="0" xfId="0" applyNumberFormat="1" applyFont="1" applyAlignment="1">
      <alignment horizontal="left"/>
    </xf>
    <xf numFmtId="49" fontId="16" fillId="0" borderId="0" xfId="0" applyNumberFormat="1" applyFont="1" applyAlignment="1">
      <alignment horizontal="left"/>
    </xf>
    <xf numFmtId="0" fontId="10" fillId="0" borderId="1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12" fillId="0" borderId="30" xfId="0" applyFont="1" applyBorder="1" applyAlignment="1">
      <alignment horizontal="right" shrinkToFit="1"/>
    </xf>
    <xf numFmtId="0" fontId="0" fillId="0" borderId="13" xfId="0" applyBorder="1"/>
    <xf numFmtId="0" fontId="10" fillId="0" borderId="36" xfId="0" applyFont="1" applyBorder="1" applyAlignment="1">
      <alignment horizontal="center" vertical="center" wrapText="1"/>
    </xf>
    <xf numFmtId="0" fontId="0" fillId="0" borderId="46" xfId="0" applyBorder="1" applyAlignment="1">
      <alignment horizontal="center" vertical="center"/>
    </xf>
    <xf numFmtId="0" fontId="10" fillId="0" borderId="47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49" fontId="5" fillId="0" borderId="0" xfId="6" applyNumberFormat="1" applyFont="1"/>
  </cellXfs>
  <cellStyles count="9">
    <cellStyle name="Normal" xfId="0" builtinId="0"/>
    <cellStyle name="Normal 2" xfId="1"/>
    <cellStyle name="Normal 3" xfId="2"/>
    <cellStyle name="Normal 3 3" xfId="5"/>
    <cellStyle name="Normal 4" xfId="3"/>
    <cellStyle name="Normal 4 2" xfId="4"/>
    <cellStyle name="Normal 5" xfId="6"/>
    <cellStyle name="Normal 6" xfId="8"/>
    <cellStyle name="Normal 7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127000</xdr:colOff>
      <xdr:row>18</xdr:row>
      <xdr:rowOff>1</xdr:rowOff>
    </xdr:from>
    <xdr:to>
      <xdr:col>12</xdr:col>
      <xdr:colOff>431457</xdr:colOff>
      <xdr:row>47</xdr:row>
      <xdr:rowOff>6350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9350" y="3327401"/>
          <a:ext cx="3384207" cy="5359399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120651</xdr:colOff>
      <xdr:row>48</xdr:row>
      <xdr:rowOff>38100</xdr:rowOff>
    </xdr:from>
    <xdr:to>
      <xdr:col>12</xdr:col>
      <xdr:colOff>463550</xdr:colOff>
      <xdr:row>57</xdr:row>
      <xdr:rowOff>52119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53001" y="8902700"/>
          <a:ext cx="3422649" cy="1684069"/>
        </a:xfrm>
        <a:prstGeom prst="rect">
          <a:avLst/>
        </a:prstGeom>
      </xdr:spPr>
    </xdr:pic>
    <xdr:clientData/>
  </xdr:twoCellAnchor>
  <xdr:twoCellAnchor editAs="oneCell">
    <xdr:from>
      <xdr:col>7</xdr:col>
      <xdr:colOff>146050</xdr:colOff>
      <xdr:row>59</xdr:row>
      <xdr:rowOff>139701</xdr:rowOff>
    </xdr:from>
    <xdr:to>
      <xdr:col>11</xdr:col>
      <xdr:colOff>364112</xdr:colOff>
      <xdr:row>86</xdr:row>
      <xdr:rowOff>44451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78400" y="11042651"/>
          <a:ext cx="2681862" cy="4914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120651</xdr:colOff>
      <xdr:row>64</xdr:row>
      <xdr:rowOff>171451</xdr:rowOff>
    </xdr:from>
    <xdr:to>
      <xdr:col>12</xdr:col>
      <xdr:colOff>444501</xdr:colOff>
      <xdr:row>79</xdr:row>
      <xdr:rowOff>16369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89551" y="8693151"/>
          <a:ext cx="3371850" cy="2632568"/>
        </a:xfrm>
        <a:prstGeom prst="rect">
          <a:avLst/>
        </a:prstGeom>
      </xdr:spPr>
    </xdr:pic>
    <xdr:clientData/>
  </xdr:twoCellAnchor>
  <xdr:twoCellAnchor editAs="oneCell">
    <xdr:from>
      <xdr:col>7</xdr:col>
      <xdr:colOff>146050</xdr:colOff>
      <xdr:row>42</xdr:row>
      <xdr:rowOff>1</xdr:rowOff>
    </xdr:from>
    <xdr:to>
      <xdr:col>12</xdr:col>
      <xdr:colOff>554322</xdr:colOff>
      <xdr:row>58</xdr:row>
      <xdr:rowOff>88901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40350" y="7766051"/>
          <a:ext cx="3488022" cy="3041650"/>
        </a:xfrm>
        <a:prstGeom prst="rect">
          <a:avLst/>
        </a:prstGeom>
      </xdr:spPr>
    </xdr:pic>
    <xdr:clientData/>
  </xdr:twoCellAnchor>
  <xdr:twoCellAnchor editAs="oneCell">
    <xdr:from>
      <xdr:col>7</xdr:col>
      <xdr:colOff>88900</xdr:colOff>
      <xdr:row>16</xdr:row>
      <xdr:rowOff>69851</xdr:rowOff>
    </xdr:from>
    <xdr:to>
      <xdr:col>12</xdr:col>
      <xdr:colOff>590083</xdr:colOff>
      <xdr:row>34</xdr:row>
      <xdr:rowOff>63500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83200" y="3022601"/>
          <a:ext cx="3599983" cy="33210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93620</xdr:colOff>
      <xdr:row>15</xdr:row>
      <xdr:rowOff>137088</xdr:rowOff>
    </xdr:from>
    <xdr:to>
      <xdr:col>11</xdr:col>
      <xdr:colOff>270933</xdr:colOff>
      <xdr:row>24</xdr:row>
      <xdr:rowOff>156490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7120" y="2846421"/>
          <a:ext cx="2632646" cy="1659819"/>
        </a:xfrm>
        <a:prstGeom prst="rect">
          <a:avLst/>
        </a:prstGeom>
      </xdr:spPr>
    </xdr:pic>
    <xdr:clientData/>
  </xdr:twoCellAnchor>
  <xdr:twoCellAnchor editAs="oneCell">
    <xdr:from>
      <xdr:col>0</xdr:col>
      <xdr:colOff>6351</xdr:colOff>
      <xdr:row>55</xdr:row>
      <xdr:rowOff>44451</xdr:rowOff>
    </xdr:from>
    <xdr:to>
      <xdr:col>7</xdr:col>
      <xdr:colOff>273051</xdr:colOff>
      <xdr:row>68</xdr:row>
      <xdr:rowOff>63509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1" y="10223501"/>
          <a:ext cx="5499100" cy="24130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0</xdr:row>
      <xdr:rowOff>19050</xdr:rowOff>
    </xdr:from>
    <xdr:to>
      <xdr:col>12</xdr:col>
      <xdr:colOff>47625</xdr:colOff>
      <xdr:row>1</xdr:row>
      <xdr:rowOff>123825</xdr:rowOff>
    </xdr:to>
    <xdr:pic>
      <xdr:nvPicPr>
        <xdr:cNvPr id="1307" name="Picture 9" descr="RSlogo_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9050"/>
          <a:ext cx="1733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23</xdr:row>
      <xdr:rowOff>19050</xdr:rowOff>
    </xdr:from>
    <xdr:to>
      <xdr:col>12</xdr:col>
      <xdr:colOff>47625</xdr:colOff>
      <xdr:row>24</xdr:row>
      <xdr:rowOff>123825</xdr:rowOff>
    </xdr:to>
    <xdr:pic>
      <xdr:nvPicPr>
        <xdr:cNvPr id="1308" name="Picture 12" descr="RSlogo_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4552950"/>
          <a:ext cx="1733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0</xdr:row>
      <xdr:rowOff>19050</xdr:rowOff>
    </xdr:from>
    <xdr:to>
      <xdr:col>12</xdr:col>
      <xdr:colOff>47625</xdr:colOff>
      <xdr:row>1</xdr:row>
      <xdr:rowOff>123825</xdr:rowOff>
    </xdr:to>
    <xdr:pic>
      <xdr:nvPicPr>
        <xdr:cNvPr id="29969" name="Picture 1" descr="RSlogo_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9050"/>
          <a:ext cx="1733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20</xdr:row>
      <xdr:rowOff>19050</xdr:rowOff>
    </xdr:from>
    <xdr:to>
      <xdr:col>12</xdr:col>
      <xdr:colOff>47625</xdr:colOff>
      <xdr:row>21</xdr:row>
      <xdr:rowOff>123825</xdr:rowOff>
    </xdr:to>
    <xdr:pic>
      <xdr:nvPicPr>
        <xdr:cNvPr id="29970" name="Picture 2" descr="RSlogo_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4067175"/>
          <a:ext cx="1733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5"/>
  <sheetViews>
    <sheetView topLeftCell="A8" zoomScaleNormal="100" workbookViewId="0">
      <selection activeCell="A11" sqref="A11"/>
    </sheetView>
  </sheetViews>
  <sheetFormatPr defaultColWidth="8.85546875" defaultRowHeight="15" x14ac:dyDescent="0.25"/>
  <cols>
    <col min="1" max="1" width="3.85546875" style="107" customWidth="1"/>
    <col min="2" max="2" width="21.42578125" style="107" customWidth="1"/>
    <col min="3" max="5" width="8.5703125" style="107" customWidth="1"/>
    <col min="6" max="6" width="9.42578125" style="107" customWidth="1"/>
    <col min="7" max="16384" width="8.85546875" style="107"/>
  </cols>
  <sheetData>
    <row r="1" spans="1:12" s="103" customFormat="1" x14ac:dyDescent="0.25">
      <c r="A1" s="103" t="s">
        <v>89</v>
      </c>
      <c r="L1" s="104"/>
    </row>
    <row r="2" spans="1:12" s="103" customFormat="1" x14ac:dyDescent="0.25">
      <c r="A2" s="103" t="s">
        <v>87</v>
      </c>
      <c r="G2" s="103" t="s">
        <v>90</v>
      </c>
      <c r="I2" s="104"/>
    </row>
    <row r="3" spans="1:12" x14ac:dyDescent="0.25">
      <c r="A3" s="176"/>
      <c r="B3" s="176"/>
      <c r="C3" s="176"/>
      <c r="D3" s="176"/>
      <c r="E3" s="176"/>
      <c r="F3" s="176"/>
      <c r="G3" s="176"/>
    </row>
    <row r="4" spans="1:12" x14ac:dyDescent="0.25">
      <c r="A4" s="109" t="s">
        <v>53</v>
      </c>
      <c r="B4" s="176"/>
      <c r="C4" s="176"/>
      <c r="D4" s="176"/>
      <c r="E4" s="176"/>
      <c r="F4" s="176"/>
      <c r="G4" s="176"/>
      <c r="I4" s="182" t="s">
        <v>91</v>
      </c>
    </row>
    <row r="5" spans="1:12" x14ac:dyDescent="0.25">
      <c r="A5" s="176" t="s">
        <v>93</v>
      </c>
      <c r="B5" s="176"/>
      <c r="C5" s="176"/>
      <c r="D5" s="176"/>
      <c r="E5" s="176"/>
      <c r="F5" s="176"/>
      <c r="G5" s="176"/>
      <c r="I5" s="182" t="s">
        <v>92</v>
      </c>
    </row>
    <row r="6" spans="1:12" x14ac:dyDescent="0.25">
      <c r="A6" s="109" t="s">
        <v>54</v>
      </c>
      <c r="B6" s="176"/>
      <c r="C6" s="176"/>
      <c r="D6" s="176"/>
      <c r="E6" s="176"/>
      <c r="F6" s="176"/>
      <c r="G6" s="176"/>
      <c r="I6" s="182" t="s">
        <v>94</v>
      </c>
    </row>
    <row r="7" spans="1:12" x14ac:dyDescent="0.25">
      <c r="A7" s="176" t="s">
        <v>50</v>
      </c>
      <c r="B7" s="176"/>
      <c r="C7" s="176"/>
      <c r="D7" s="176"/>
      <c r="E7" s="176"/>
      <c r="F7" s="176"/>
      <c r="G7" s="176"/>
      <c r="I7" s="183" t="s">
        <v>95</v>
      </c>
    </row>
    <row r="8" spans="1:12" x14ac:dyDescent="0.25">
      <c r="A8" s="110"/>
      <c r="B8" s="110"/>
      <c r="C8" s="111"/>
      <c r="D8" s="110"/>
      <c r="E8" s="110"/>
      <c r="F8" s="110"/>
      <c r="G8" s="112"/>
      <c r="I8" s="305" t="s">
        <v>123</v>
      </c>
    </row>
    <row r="9" spans="1:12" x14ac:dyDescent="0.25">
      <c r="A9" s="366" t="s">
        <v>88</v>
      </c>
      <c r="B9" s="366"/>
      <c r="C9" s="366"/>
      <c r="D9" s="366"/>
      <c r="E9" s="366"/>
      <c r="F9" s="113" t="s">
        <v>58</v>
      </c>
      <c r="G9" s="114"/>
    </row>
    <row r="10" spans="1:12" x14ac:dyDescent="0.25">
      <c r="A10" s="115"/>
      <c r="B10" s="115"/>
      <c r="C10" s="115"/>
      <c r="D10" s="115"/>
      <c r="E10" s="115"/>
      <c r="F10" s="116"/>
      <c r="G10" s="114"/>
    </row>
    <row r="11" spans="1:12" x14ac:dyDescent="0.25">
      <c r="A11" s="110" t="s">
        <v>162</v>
      </c>
      <c r="B11" s="110"/>
      <c r="C11" s="367">
        <v>44075</v>
      </c>
      <c r="D11" s="368"/>
      <c r="E11" s="117"/>
      <c r="F11" s="117"/>
      <c r="G11" s="118"/>
    </row>
    <row r="12" spans="1:12" x14ac:dyDescent="0.25">
      <c r="A12" s="119" t="s">
        <v>39</v>
      </c>
      <c r="B12" s="110"/>
      <c r="C12" s="244" t="s">
        <v>91</v>
      </c>
      <c r="D12" s="245"/>
      <c r="E12" s="117"/>
      <c r="F12" s="117"/>
      <c r="G12" s="118"/>
    </row>
    <row r="13" spans="1:12" x14ac:dyDescent="0.25">
      <c r="A13" s="115"/>
      <c r="B13" s="115"/>
      <c r="C13" s="115"/>
      <c r="D13" s="115"/>
      <c r="E13" s="115"/>
      <c r="F13" s="120"/>
      <c r="G13" s="114"/>
    </row>
    <row r="14" spans="1:12" x14ac:dyDescent="0.25">
      <c r="A14" s="359" t="s">
        <v>154</v>
      </c>
      <c r="B14" s="359"/>
      <c r="C14" s="359"/>
      <c r="D14" s="359"/>
      <c r="E14" s="359"/>
      <c r="F14" s="359"/>
      <c r="G14" s="118"/>
    </row>
    <row r="15" spans="1:12" ht="15.75" thickBot="1" x14ac:dyDescent="0.3">
      <c r="A15" s="106"/>
      <c r="B15" s="106"/>
      <c r="C15" s="106"/>
      <c r="D15" s="110"/>
      <c r="E15" s="110"/>
      <c r="F15" s="106"/>
      <c r="G15" s="110"/>
      <c r="I15" s="197"/>
    </row>
    <row r="16" spans="1:12" ht="14.45" customHeight="1" x14ac:dyDescent="0.25">
      <c r="A16" s="369" t="s">
        <v>0</v>
      </c>
      <c r="B16" s="372" t="s">
        <v>40</v>
      </c>
      <c r="C16" s="372" t="s">
        <v>41</v>
      </c>
      <c r="D16" s="372" t="s">
        <v>42</v>
      </c>
      <c r="E16" s="372" t="s">
        <v>43</v>
      </c>
      <c r="F16" s="372" t="s">
        <v>44</v>
      </c>
      <c r="G16" s="184" t="s">
        <v>45</v>
      </c>
    </row>
    <row r="17" spans="1:14" x14ac:dyDescent="0.25">
      <c r="A17" s="370"/>
      <c r="B17" s="373"/>
      <c r="C17" s="373"/>
      <c r="D17" s="373"/>
      <c r="E17" s="373"/>
      <c r="F17" s="373"/>
      <c r="G17" s="185" t="s">
        <v>1</v>
      </c>
    </row>
    <row r="18" spans="1:14" ht="15.75" thickBot="1" x14ac:dyDescent="0.3">
      <c r="A18" s="371"/>
      <c r="B18" s="374"/>
      <c r="C18" s="374"/>
      <c r="D18" s="374"/>
      <c r="E18" s="374"/>
      <c r="F18" s="374"/>
      <c r="G18" s="210" t="s">
        <v>61</v>
      </c>
    </row>
    <row r="19" spans="1:14" x14ac:dyDescent="0.25">
      <c r="A19" s="225">
        <v>1</v>
      </c>
      <c r="B19" s="226" t="s">
        <v>98</v>
      </c>
      <c r="C19" s="227">
        <v>0</v>
      </c>
      <c r="D19" s="227">
        <v>8.8439998626708984</v>
      </c>
      <c r="E19" s="228" t="s">
        <v>99</v>
      </c>
      <c r="F19" s="229">
        <v>4.8611111111111112E-3</v>
      </c>
      <c r="G19" s="230">
        <v>0.36496527777777776</v>
      </c>
      <c r="N19" s="329"/>
    </row>
    <row r="20" spans="1:14" x14ac:dyDescent="0.25">
      <c r="A20" s="309">
        <v>2</v>
      </c>
      <c r="B20" s="306" t="s">
        <v>62</v>
      </c>
      <c r="C20" s="310">
        <v>8.8439998626708984</v>
      </c>
      <c r="D20" s="308">
        <v>5.3730001449584961</v>
      </c>
      <c r="E20" s="307">
        <v>955400</v>
      </c>
      <c r="F20" s="311">
        <v>5.5555555555555558E-3</v>
      </c>
      <c r="G20" s="206">
        <v>0.36996451964107518</v>
      </c>
      <c r="N20" s="329"/>
    </row>
    <row r="21" spans="1:14" x14ac:dyDescent="0.25">
      <c r="A21" s="309">
        <v>3</v>
      </c>
      <c r="B21" s="306" t="s">
        <v>100</v>
      </c>
      <c r="C21" s="310">
        <v>14.217000007629395</v>
      </c>
      <c r="D21" s="308">
        <v>2.5899991989135742</v>
      </c>
      <c r="E21" s="307" t="s">
        <v>101</v>
      </c>
      <c r="F21" s="311">
        <v>2.7777777777777779E-3</v>
      </c>
      <c r="G21" s="206">
        <v>0.37551159327400685</v>
      </c>
      <c r="N21" s="329"/>
    </row>
    <row r="22" spans="1:14" x14ac:dyDescent="0.25">
      <c r="A22" s="309">
        <v>4</v>
      </c>
      <c r="B22" s="306" t="s">
        <v>102</v>
      </c>
      <c r="C22" s="310">
        <v>16.806999206542969</v>
      </c>
      <c r="D22" s="308">
        <v>1.1260013580322266</v>
      </c>
      <c r="E22" s="307" t="s">
        <v>103</v>
      </c>
      <c r="F22" s="311">
        <v>1.3888888888888889E-3</v>
      </c>
      <c r="G22" s="206">
        <v>0.37818513814472116</v>
      </c>
      <c r="N22" s="329"/>
    </row>
    <row r="23" spans="1:14" x14ac:dyDescent="0.25">
      <c r="A23" s="309">
        <v>5</v>
      </c>
      <c r="B23" s="306" t="s">
        <v>104</v>
      </c>
      <c r="C23" s="310">
        <v>17.933000564575195</v>
      </c>
      <c r="D23" s="308">
        <v>5.5709991455078125</v>
      </c>
      <c r="E23" s="307" t="s">
        <v>105</v>
      </c>
      <c r="F23" s="311">
        <v>4.8611111111111112E-3</v>
      </c>
      <c r="G23" s="206">
        <v>0.37934745928337826</v>
      </c>
      <c r="N23" s="329"/>
    </row>
    <row r="24" spans="1:14" x14ac:dyDescent="0.25">
      <c r="A24" s="309">
        <v>6</v>
      </c>
      <c r="B24" s="306" t="s">
        <v>63</v>
      </c>
      <c r="C24" s="310">
        <v>23.503999710083008</v>
      </c>
      <c r="D24" s="308">
        <v>1.0459995269775391</v>
      </c>
      <c r="E24" s="307" t="s">
        <v>64</v>
      </c>
      <c r="F24" s="311">
        <v>6.9444444444444447E-4</v>
      </c>
      <c r="G24" s="206">
        <v>0.38454747267708667</v>
      </c>
      <c r="N24" s="329"/>
    </row>
    <row r="25" spans="1:14" x14ac:dyDescent="0.25">
      <c r="A25" s="309">
        <v>7</v>
      </c>
      <c r="B25" s="306" t="s">
        <v>130</v>
      </c>
      <c r="C25" s="310">
        <v>24.549999237060547</v>
      </c>
      <c r="D25" s="308">
        <v>1.0250015258789062</v>
      </c>
      <c r="E25" s="307" t="s">
        <v>135</v>
      </c>
      <c r="F25" s="311">
        <v>6.9444444444444447E-4</v>
      </c>
      <c r="G25" s="206">
        <v>0.38530566050302145</v>
      </c>
      <c r="N25" s="329"/>
    </row>
    <row r="26" spans="1:14" x14ac:dyDescent="0.25">
      <c r="A26" s="309">
        <v>8</v>
      </c>
      <c r="B26" s="306" t="s">
        <v>65</v>
      </c>
      <c r="C26" s="310">
        <v>25.575000762939453</v>
      </c>
      <c r="D26" s="308">
        <v>1.0339984893798828</v>
      </c>
      <c r="E26" s="307" t="s">
        <v>66</v>
      </c>
      <c r="F26" s="311">
        <v>6.9444444444444447E-4</v>
      </c>
      <c r="G26" s="206">
        <v>0.38604751098660528</v>
      </c>
      <c r="N26" s="329"/>
    </row>
    <row r="27" spans="1:14" x14ac:dyDescent="0.25">
      <c r="A27" s="309">
        <v>9</v>
      </c>
      <c r="B27" s="306" t="s">
        <v>129</v>
      </c>
      <c r="C27" s="310">
        <v>26.608999252319336</v>
      </c>
      <c r="D27" s="308">
        <v>3.9860000610351562</v>
      </c>
      <c r="E27" s="307" t="s">
        <v>136</v>
      </c>
      <c r="F27" s="311">
        <v>1.3888888888888889E-3</v>
      </c>
      <c r="G27" s="206">
        <v>0.38679587531423504</v>
      </c>
      <c r="N27" s="329"/>
    </row>
    <row r="28" spans="1:14" x14ac:dyDescent="0.25">
      <c r="A28" s="309">
        <v>10</v>
      </c>
      <c r="B28" s="306" t="s">
        <v>128</v>
      </c>
      <c r="C28" s="310">
        <v>33.474998474121094</v>
      </c>
      <c r="D28" s="308">
        <v>0.52700042724609375</v>
      </c>
      <c r="E28" s="307" t="s">
        <v>140</v>
      </c>
      <c r="F28" s="311">
        <v>0</v>
      </c>
      <c r="G28" s="206">
        <v>0.38763661733204696</v>
      </c>
      <c r="N28" s="329"/>
    </row>
    <row r="29" spans="1:14" x14ac:dyDescent="0.25">
      <c r="A29" s="309">
        <v>11</v>
      </c>
      <c r="B29" s="306" t="s">
        <v>106</v>
      </c>
      <c r="C29" s="310">
        <v>34.284999847412109</v>
      </c>
      <c r="D29" s="308">
        <v>1.4379997253417969</v>
      </c>
      <c r="E29" s="307" t="s">
        <v>107</v>
      </c>
      <c r="F29" s="311">
        <v>6.9444444444444447E-4</v>
      </c>
      <c r="G29" s="206">
        <v>0.38789946780011036</v>
      </c>
      <c r="N29" s="329"/>
    </row>
    <row r="30" spans="1:14" x14ac:dyDescent="0.25">
      <c r="A30" s="309">
        <v>12</v>
      </c>
      <c r="B30" s="306" t="s">
        <v>77</v>
      </c>
      <c r="C30" s="310">
        <v>35.722999572753906</v>
      </c>
      <c r="D30" s="308">
        <v>1.3289985656738281</v>
      </c>
      <c r="E30" s="307" t="s">
        <v>141</v>
      </c>
      <c r="F30" s="311">
        <v>6.9444444444444447E-4</v>
      </c>
      <c r="G30" s="206">
        <v>0.38836610849447706</v>
      </c>
      <c r="N30" s="329"/>
    </row>
    <row r="31" spans="1:14" x14ac:dyDescent="0.25">
      <c r="A31" s="309">
        <v>13</v>
      </c>
      <c r="B31" s="306" t="s">
        <v>67</v>
      </c>
      <c r="C31" s="310">
        <v>30.594999313354492</v>
      </c>
      <c r="D31" s="308">
        <v>2.8799991607666016</v>
      </c>
      <c r="E31" s="307" t="s">
        <v>68</v>
      </c>
      <c r="F31" s="311">
        <v>3.472222222222222E-3</v>
      </c>
      <c r="G31" s="206">
        <v>0.3894097222222222</v>
      </c>
      <c r="N31" s="329"/>
    </row>
    <row r="32" spans="1:14" x14ac:dyDescent="0.25">
      <c r="A32" s="309">
        <v>14</v>
      </c>
      <c r="B32" s="306" t="s">
        <v>127</v>
      </c>
      <c r="C32" s="310">
        <v>34.001998901367188</v>
      </c>
      <c r="D32" s="308">
        <v>0.28300094604492188</v>
      </c>
      <c r="E32" s="307" t="s">
        <v>142</v>
      </c>
      <c r="F32" s="311">
        <v>2.0833333333333333E-3</v>
      </c>
      <c r="G32" s="206">
        <v>0.39294180360260567</v>
      </c>
      <c r="N32" s="329"/>
    </row>
    <row r="33" spans="1:15" x14ac:dyDescent="0.25">
      <c r="A33" s="309">
        <v>15</v>
      </c>
      <c r="B33" s="306" t="s">
        <v>108</v>
      </c>
      <c r="C33" s="310">
        <v>37.051998138427734</v>
      </c>
      <c r="D33" s="308">
        <v>3.7440032958984375</v>
      </c>
      <c r="E33" s="307" t="s">
        <v>109</v>
      </c>
      <c r="F33" s="311">
        <v>3.472222222222222E-3</v>
      </c>
      <c r="G33" s="206">
        <v>0.39503676149854566</v>
      </c>
      <c r="N33" s="329"/>
    </row>
    <row r="34" spans="1:15" x14ac:dyDescent="0.25">
      <c r="A34" s="309">
        <v>16</v>
      </c>
      <c r="B34" s="306" t="s">
        <v>143</v>
      </c>
      <c r="C34" s="310">
        <v>40.796001434326172</v>
      </c>
      <c r="D34" s="308">
        <v>3.0049972534179687</v>
      </c>
      <c r="E34" s="307" t="s">
        <v>144</v>
      </c>
      <c r="F34" s="311">
        <v>1.3888888888888889E-3</v>
      </c>
      <c r="G34" s="206">
        <v>0.39823430636070356</v>
      </c>
      <c r="N34" s="329"/>
    </row>
    <row r="35" spans="1:15" x14ac:dyDescent="0.25">
      <c r="A35" s="309">
        <v>17</v>
      </c>
      <c r="B35" s="306" t="s">
        <v>110</v>
      </c>
      <c r="C35" s="310">
        <v>43.800998687744141</v>
      </c>
      <c r="D35" s="308">
        <v>2.9360008239746094</v>
      </c>
      <c r="E35" s="307" t="s">
        <v>111</v>
      </c>
      <c r="F35" s="311">
        <v>2.7777777777777779E-3</v>
      </c>
      <c r="G35" s="206">
        <v>0.39997341608345383</v>
      </c>
      <c r="N35" s="329"/>
    </row>
    <row r="36" spans="1:15" x14ac:dyDescent="0.25">
      <c r="A36" s="309">
        <v>18</v>
      </c>
      <c r="B36" s="306" t="s">
        <v>112</v>
      </c>
      <c r="C36" s="310">
        <v>46.73699951171875</v>
      </c>
      <c r="D36" s="308">
        <v>2.2320022583007813</v>
      </c>
      <c r="E36" s="307" t="s">
        <v>113</v>
      </c>
      <c r="F36" s="311">
        <v>1.3888888888888889E-3</v>
      </c>
      <c r="G36" s="206">
        <v>0.40246442702035823</v>
      </c>
      <c r="N36" s="329"/>
    </row>
    <row r="37" spans="1:15" x14ac:dyDescent="0.25">
      <c r="A37" s="309">
        <v>19</v>
      </c>
      <c r="B37" s="306" t="s">
        <v>143</v>
      </c>
      <c r="C37" s="310">
        <v>48.969001770019531</v>
      </c>
      <c r="D37" s="308">
        <v>1.7419967651367187</v>
      </c>
      <c r="E37" s="307" t="s">
        <v>145</v>
      </c>
      <c r="F37" s="311">
        <v>6.9444444444444447E-4</v>
      </c>
      <c r="G37" s="206">
        <v>0.40385496178086749</v>
      </c>
      <c r="N37" s="329"/>
    </row>
    <row r="38" spans="1:15" x14ac:dyDescent="0.25">
      <c r="A38" s="309">
        <v>20</v>
      </c>
      <c r="B38" s="306" t="s">
        <v>72</v>
      </c>
      <c r="C38" s="310">
        <v>50.71099853515625</v>
      </c>
      <c r="D38" s="308">
        <v>1.9029998779296875</v>
      </c>
      <c r="E38" s="307" t="s">
        <v>73</v>
      </c>
      <c r="F38" s="311">
        <v>1.3888888888888889E-3</v>
      </c>
      <c r="G38" s="206">
        <v>0.40485624930546144</v>
      </c>
      <c r="N38" s="329"/>
    </row>
    <row r="39" spans="1:15" x14ac:dyDescent="0.25">
      <c r="A39" s="309">
        <v>21</v>
      </c>
      <c r="B39" s="306" t="s">
        <v>146</v>
      </c>
      <c r="C39" s="310">
        <v>52.613998413085938</v>
      </c>
      <c r="D39" s="308">
        <v>2.185001586914062</v>
      </c>
      <c r="E39" s="307" t="s">
        <v>147</v>
      </c>
      <c r="F39" s="311">
        <v>1.3888888888888889E-3</v>
      </c>
      <c r="G39" s="206">
        <v>0.40595007831950597</v>
      </c>
      <c r="N39" s="329"/>
    </row>
    <row r="40" spans="1:15" x14ac:dyDescent="0.25">
      <c r="A40" s="309">
        <v>22</v>
      </c>
      <c r="B40" s="338" t="s">
        <v>155</v>
      </c>
      <c r="C40" s="310">
        <v>56.4010009765625</v>
      </c>
      <c r="D40" s="308">
        <v>1.7769990234374973</v>
      </c>
      <c r="E40" s="307"/>
      <c r="F40" s="311">
        <v>2.0833333333333333E-3</v>
      </c>
      <c r="G40" s="206">
        <v>0.40892266646942299</v>
      </c>
      <c r="N40" s="329"/>
    </row>
    <row r="41" spans="1:15" x14ac:dyDescent="0.25">
      <c r="A41" s="309">
        <v>22</v>
      </c>
      <c r="B41" s="306" t="s">
        <v>127</v>
      </c>
      <c r="C41" s="310">
        <v>58.177999999999997</v>
      </c>
      <c r="D41" s="308">
        <v>1.0050000000000026</v>
      </c>
      <c r="E41" s="307" t="s">
        <v>138</v>
      </c>
      <c r="F41" s="311">
        <v>1.3888888888888889E-3</v>
      </c>
      <c r="G41" s="206">
        <v>0.41041666666666665</v>
      </c>
      <c r="N41" s="329"/>
    </row>
    <row r="42" spans="1:15" ht="15.75" thickBot="1" x14ac:dyDescent="0.3">
      <c r="A42" s="198">
        <v>13</v>
      </c>
      <c r="B42" s="186" t="s">
        <v>67</v>
      </c>
      <c r="C42" s="204">
        <v>59.183</v>
      </c>
      <c r="D42" s="187"/>
      <c r="E42" s="188" t="s">
        <v>68</v>
      </c>
      <c r="F42" s="188" t="s">
        <v>52</v>
      </c>
      <c r="G42" s="189">
        <v>0.41180555555555554</v>
      </c>
      <c r="N42" s="329"/>
      <c r="O42" s="108"/>
    </row>
    <row r="43" spans="1:15" x14ac:dyDescent="0.25">
      <c r="A43" s="190"/>
      <c r="B43" s="191"/>
      <c r="C43" s="191"/>
      <c r="D43" s="192"/>
      <c r="E43" s="316"/>
      <c r="F43" s="327" t="s">
        <v>46</v>
      </c>
      <c r="G43" s="207" t="s">
        <v>51</v>
      </c>
      <c r="H43" s="108"/>
    </row>
    <row r="44" spans="1:15" x14ac:dyDescent="0.25">
      <c r="A44" s="190"/>
      <c r="B44" s="191"/>
      <c r="C44" s="191"/>
      <c r="D44" s="192"/>
      <c r="E44" s="328"/>
      <c r="F44" s="193" t="s">
        <v>47</v>
      </c>
      <c r="G44" s="208">
        <v>59.182998657226563</v>
      </c>
      <c r="H44" s="108"/>
    </row>
    <row r="45" spans="1:15" x14ac:dyDescent="0.25">
      <c r="A45" s="190"/>
      <c r="B45" s="191"/>
      <c r="C45" s="191"/>
      <c r="D45" s="192"/>
      <c r="E45" s="328"/>
      <c r="F45" s="193" t="s">
        <v>48</v>
      </c>
      <c r="G45" s="209">
        <v>4.6527777777777779E-2</v>
      </c>
      <c r="H45" s="108"/>
    </row>
    <row r="46" spans="1:15" ht="15.75" thickBot="1" x14ac:dyDescent="0.3">
      <c r="A46" s="194"/>
      <c r="B46" s="195"/>
      <c r="C46" s="195"/>
      <c r="D46" s="196"/>
      <c r="E46" s="375" t="s">
        <v>49</v>
      </c>
      <c r="F46" s="376"/>
      <c r="G46" s="323">
        <v>52.3</v>
      </c>
    </row>
    <row r="47" spans="1:15" x14ac:dyDescent="0.25">
      <c r="A47" s="133"/>
      <c r="B47" s="133"/>
      <c r="C47" s="134"/>
      <c r="D47" s="133"/>
      <c r="E47" s="133"/>
      <c r="F47" s="133"/>
      <c r="G47" s="135"/>
    </row>
    <row r="48" spans="1:15" x14ac:dyDescent="0.25">
      <c r="A48" s="359" t="s">
        <v>74</v>
      </c>
      <c r="B48" s="359"/>
      <c r="C48" s="359"/>
      <c r="D48" s="359"/>
      <c r="E48" s="359"/>
      <c r="F48" s="359"/>
      <c r="G48" s="118"/>
    </row>
    <row r="49" spans="1:16" ht="15.75" thickBot="1" x14ac:dyDescent="0.3">
      <c r="A49" s="106"/>
      <c r="B49" s="106"/>
      <c r="C49" s="106"/>
      <c r="D49" s="110"/>
      <c r="E49" s="110"/>
      <c r="F49" s="106"/>
      <c r="G49" s="110"/>
    </row>
    <row r="50" spans="1:16" x14ac:dyDescent="0.25">
      <c r="A50" s="360" t="s">
        <v>0</v>
      </c>
      <c r="B50" s="362" t="s">
        <v>40</v>
      </c>
      <c r="C50" s="362" t="s">
        <v>41</v>
      </c>
      <c r="D50" s="364" t="s">
        <v>42</v>
      </c>
      <c r="E50" s="362" t="s">
        <v>43</v>
      </c>
      <c r="F50" s="362" t="s">
        <v>44</v>
      </c>
      <c r="G50" s="121" t="s">
        <v>45</v>
      </c>
    </row>
    <row r="51" spans="1:16" x14ac:dyDescent="0.25">
      <c r="A51" s="361"/>
      <c r="B51" s="363"/>
      <c r="C51" s="363"/>
      <c r="D51" s="363"/>
      <c r="E51" s="363"/>
      <c r="F51" s="363"/>
      <c r="G51" s="122">
        <v>2</v>
      </c>
    </row>
    <row r="52" spans="1:16" ht="15.75" thickBot="1" x14ac:dyDescent="0.3">
      <c r="A52" s="361"/>
      <c r="B52" s="363"/>
      <c r="C52" s="363"/>
      <c r="D52" s="365"/>
      <c r="E52" s="363"/>
      <c r="F52" s="363"/>
      <c r="G52" s="123" t="s">
        <v>116</v>
      </c>
    </row>
    <row r="53" spans="1:16" x14ac:dyDescent="0.25">
      <c r="A53" s="136">
        <v>1</v>
      </c>
      <c r="B53" s="137" t="s">
        <v>62</v>
      </c>
      <c r="C53" s="248"/>
      <c r="D53" s="212">
        <v>0.35099999999999998</v>
      </c>
      <c r="E53" s="248"/>
      <c r="F53" s="124">
        <v>3.4722222222222099E-3</v>
      </c>
      <c r="G53" s="138" t="s">
        <v>160</v>
      </c>
      <c r="N53" s="428"/>
      <c r="P53" s="108"/>
    </row>
    <row r="54" spans="1:16" x14ac:dyDescent="0.25">
      <c r="A54" s="139">
        <v>2</v>
      </c>
      <c r="B54" s="272" t="s">
        <v>67</v>
      </c>
      <c r="C54" s="275">
        <v>0.35099998116493225</v>
      </c>
      <c r="D54" s="308">
        <v>1.1639999999999999</v>
      </c>
      <c r="E54" s="273" t="s">
        <v>68</v>
      </c>
      <c r="F54" s="276">
        <v>6.9444444444444447E-4</v>
      </c>
      <c r="G54" s="206">
        <v>0.54239583333333341</v>
      </c>
      <c r="N54" s="428"/>
    </row>
    <row r="55" spans="1:16" x14ac:dyDescent="0.25">
      <c r="A55" s="139">
        <v>3</v>
      </c>
      <c r="B55" s="272" t="s">
        <v>127</v>
      </c>
      <c r="C55" s="275">
        <v>1.5149999856948853</v>
      </c>
      <c r="D55" s="308">
        <v>2.0750000000000002</v>
      </c>
      <c r="E55" s="273" t="s">
        <v>148</v>
      </c>
      <c r="F55" s="276">
        <v>2.0833333333333333E-3</v>
      </c>
      <c r="G55" s="206">
        <v>0.54330738267951539</v>
      </c>
      <c r="N55" s="428"/>
    </row>
    <row r="56" spans="1:16" x14ac:dyDescent="0.25">
      <c r="A56" s="139">
        <v>4</v>
      </c>
      <c r="B56" s="338" t="s">
        <v>157</v>
      </c>
      <c r="C56" s="310">
        <v>3.59</v>
      </c>
      <c r="D56" s="308">
        <v>1.1779999999999999</v>
      </c>
      <c r="E56" s="273" t="s">
        <v>75</v>
      </c>
      <c r="F56" s="276">
        <v>0</v>
      </c>
      <c r="G56" s="206">
        <v>0.54513888888888884</v>
      </c>
      <c r="N56" s="428"/>
    </row>
    <row r="57" spans="1:16" x14ac:dyDescent="0.25">
      <c r="A57" s="139">
        <v>5</v>
      </c>
      <c r="B57" s="272" t="s">
        <v>114</v>
      </c>
      <c r="C57" s="310">
        <v>4.7679999999999998</v>
      </c>
      <c r="D57" s="308">
        <v>3.327</v>
      </c>
      <c r="E57" s="273" t="s">
        <v>115</v>
      </c>
      <c r="F57" s="276">
        <v>2.7777777777777779E-3</v>
      </c>
      <c r="G57" s="206">
        <v>0.54652777777777772</v>
      </c>
      <c r="N57" s="428"/>
    </row>
    <row r="58" spans="1:16" x14ac:dyDescent="0.25">
      <c r="A58" s="139">
        <v>6</v>
      </c>
      <c r="B58" s="272" t="s">
        <v>69</v>
      </c>
      <c r="C58" s="310">
        <v>8.0950000000000006</v>
      </c>
      <c r="D58" s="308">
        <v>4.226</v>
      </c>
      <c r="E58" s="273" t="s">
        <v>70</v>
      </c>
      <c r="F58" s="276">
        <v>3.472222222222222E-3</v>
      </c>
      <c r="G58" s="206">
        <v>0.54861111111111116</v>
      </c>
      <c r="N58" s="428"/>
    </row>
    <row r="59" spans="1:16" x14ac:dyDescent="0.25">
      <c r="A59" s="139">
        <v>7</v>
      </c>
      <c r="B59" s="272" t="s">
        <v>149</v>
      </c>
      <c r="C59" s="310">
        <v>12.321</v>
      </c>
      <c r="D59" s="274">
        <v>3.7790000000000017</v>
      </c>
      <c r="E59" s="273" t="s">
        <v>71</v>
      </c>
      <c r="F59" s="273" t="s">
        <v>52</v>
      </c>
      <c r="G59" s="206">
        <v>0.55208333333333326</v>
      </c>
      <c r="N59" s="428"/>
    </row>
    <row r="60" spans="1:16" ht="15.75" thickBot="1" x14ac:dyDescent="0.3">
      <c r="A60" s="277">
        <v>8</v>
      </c>
      <c r="B60" s="140" t="s">
        <v>62</v>
      </c>
      <c r="C60" s="141">
        <v>16.100000000000001</v>
      </c>
      <c r="D60" s="141"/>
      <c r="E60" s="125"/>
      <c r="F60" s="142"/>
      <c r="G60" s="126">
        <v>0.55486111111111103</v>
      </c>
      <c r="N60" s="428"/>
    </row>
    <row r="61" spans="1:16" x14ac:dyDescent="0.25">
      <c r="A61" s="127"/>
      <c r="B61" s="110"/>
      <c r="C61" s="110"/>
      <c r="D61" s="128"/>
      <c r="E61" s="313"/>
      <c r="F61" s="315" t="s">
        <v>46</v>
      </c>
      <c r="G61" s="207" t="s">
        <v>51</v>
      </c>
    </row>
    <row r="62" spans="1:16" x14ac:dyDescent="0.25">
      <c r="A62" s="127"/>
      <c r="B62" s="110"/>
      <c r="C62" s="110"/>
      <c r="D62" s="128"/>
      <c r="E62" s="143"/>
      <c r="F62" s="129" t="s">
        <v>47</v>
      </c>
      <c r="G62" s="208">
        <v>16.065000534057617</v>
      </c>
    </row>
    <row r="63" spans="1:16" x14ac:dyDescent="0.25">
      <c r="A63" s="127"/>
      <c r="B63" s="110"/>
      <c r="C63" s="110"/>
      <c r="D63" s="128"/>
      <c r="E63" s="143"/>
      <c r="F63" s="129" t="s">
        <v>48</v>
      </c>
      <c r="G63" s="209">
        <v>1.2499999999999999E-2</v>
      </c>
    </row>
    <row r="64" spans="1:16" ht="15.75" thickBot="1" x14ac:dyDescent="0.3">
      <c r="A64" s="130"/>
      <c r="B64" s="131"/>
      <c r="C64" s="131"/>
      <c r="D64" s="132"/>
      <c r="E64" s="357" t="s">
        <v>49</v>
      </c>
      <c r="F64" s="358"/>
      <c r="G64" s="317">
        <v>52.1</v>
      </c>
    </row>
    <row r="65" spans="1:13" x14ac:dyDescent="0.25">
      <c r="A65" s="133"/>
      <c r="B65" s="110"/>
      <c r="C65" s="110"/>
      <c r="D65" s="110"/>
      <c r="E65" s="144"/>
      <c r="F65" s="110"/>
      <c r="G65" s="145"/>
    </row>
    <row r="66" spans="1:13" x14ac:dyDescent="0.25">
      <c r="A66" s="110"/>
      <c r="B66" s="359" t="s">
        <v>156</v>
      </c>
      <c r="C66" s="359"/>
      <c r="D66" s="359"/>
      <c r="E66" s="359"/>
      <c r="F66" s="359"/>
      <c r="G66" s="359"/>
    </row>
    <row r="67" spans="1:13" ht="15.75" thickBot="1" x14ac:dyDescent="0.3">
      <c r="A67" s="110"/>
    </row>
    <row r="68" spans="1:13" x14ac:dyDescent="0.25">
      <c r="A68" s="360" t="s">
        <v>0</v>
      </c>
      <c r="B68" s="362" t="s">
        <v>40</v>
      </c>
      <c r="C68" s="362" t="s">
        <v>41</v>
      </c>
      <c r="D68" s="364" t="s">
        <v>42</v>
      </c>
      <c r="E68" s="362" t="s">
        <v>43</v>
      </c>
      <c r="F68" s="362" t="s">
        <v>44</v>
      </c>
      <c r="G68" s="146" t="s">
        <v>45</v>
      </c>
    </row>
    <row r="69" spans="1:13" x14ac:dyDescent="0.25">
      <c r="A69" s="361"/>
      <c r="B69" s="363"/>
      <c r="C69" s="363"/>
      <c r="D69" s="363"/>
      <c r="E69" s="363"/>
      <c r="F69" s="363"/>
      <c r="G69" s="147">
        <v>4</v>
      </c>
    </row>
    <row r="70" spans="1:13" ht="15.75" thickBot="1" x14ac:dyDescent="0.3">
      <c r="A70" s="361"/>
      <c r="B70" s="363"/>
      <c r="C70" s="363"/>
      <c r="D70" s="365"/>
      <c r="E70" s="363"/>
      <c r="F70" s="363"/>
      <c r="G70" s="232" t="s">
        <v>116</v>
      </c>
    </row>
    <row r="71" spans="1:13" x14ac:dyDescent="0.25">
      <c r="A71" s="136">
        <v>1</v>
      </c>
      <c r="B71" s="137" t="s">
        <v>62</v>
      </c>
      <c r="C71" s="304"/>
      <c r="D71" s="227">
        <v>2.6349999999999998</v>
      </c>
      <c r="E71" s="304"/>
      <c r="F71" s="229">
        <v>6.9444444444444447E-4</v>
      </c>
      <c r="G71" s="138" t="s">
        <v>161</v>
      </c>
      <c r="M71" s="428"/>
    </row>
    <row r="72" spans="1:13" x14ac:dyDescent="0.25">
      <c r="A72" s="278">
        <v>2</v>
      </c>
      <c r="B72" s="319" t="s">
        <v>67</v>
      </c>
      <c r="C72" s="324">
        <v>0.35699999332427979</v>
      </c>
      <c r="D72" s="322">
        <v>1.7229999303817749</v>
      </c>
      <c r="E72" s="320" t="s">
        <v>139</v>
      </c>
      <c r="F72" s="326">
        <v>6.9444444444444447E-4</v>
      </c>
      <c r="G72" s="206">
        <v>0.55631970164595757</v>
      </c>
      <c r="M72" s="428"/>
    </row>
    <row r="73" spans="1:13" x14ac:dyDescent="0.25">
      <c r="A73" s="278">
        <v>3</v>
      </c>
      <c r="B73" s="319" t="s">
        <v>77</v>
      </c>
      <c r="C73" s="324">
        <v>2.0799999237060547</v>
      </c>
      <c r="D73" s="322">
        <v>1.067000150680542</v>
      </c>
      <c r="E73" s="320" t="s">
        <v>78</v>
      </c>
      <c r="F73" s="326">
        <v>6.9444444444444447E-4</v>
      </c>
      <c r="G73" s="206">
        <v>0.55745151556693306</v>
      </c>
      <c r="M73" s="428"/>
    </row>
    <row r="74" spans="1:13" x14ac:dyDescent="0.25">
      <c r="A74" s="278">
        <v>4</v>
      </c>
      <c r="B74" s="319" t="s">
        <v>128</v>
      </c>
      <c r="C74" s="324">
        <v>3.1470000743865967</v>
      </c>
      <c r="D74" s="322">
        <v>1.2269999980926514</v>
      </c>
      <c r="E74" s="320" t="s">
        <v>131</v>
      </c>
      <c r="F74" s="326">
        <v>6.9444444444444447E-4</v>
      </c>
      <c r="G74" s="206">
        <v>0.55812736091200033</v>
      </c>
      <c r="M74" s="428"/>
    </row>
    <row r="75" spans="1:13" x14ac:dyDescent="0.25">
      <c r="A75" s="278">
        <v>5</v>
      </c>
      <c r="B75" s="319" t="s">
        <v>129</v>
      </c>
      <c r="C75" s="324">
        <v>4.374000072479248</v>
      </c>
      <c r="D75" s="322">
        <v>1.0240001678466797</v>
      </c>
      <c r="E75" s="320" t="s">
        <v>132</v>
      </c>
      <c r="F75" s="326">
        <v>6.9444444444444447E-4</v>
      </c>
      <c r="G75" s="206">
        <v>0.55895409346021596</v>
      </c>
      <c r="M75" s="428"/>
    </row>
    <row r="76" spans="1:13" x14ac:dyDescent="0.25">
      <c r="A76" s="278">
        <v>6</v>
      </c>
      <c r="B76" s="319" t="s">
        <v>65</v>
      </c>
      <c r="C76" s="324">
        <v>5.3980002403259277</v>
      </c>
      <c r="D76" s="322">
        <v>1.0399999618530273</v>
      </c>
      <c r="E76" s="320" t="s">
        <v>133</v>
      </c>
      <c r="F76" s="326">
        <v>6.9444444444444447E-4</v>
      </c>
      <c r="G76" s="206">
        <v>0.55966435185185182</v>
      </c>
      <c r="M76" s="428"/>
    </row>
    <row r="77" spans="1:13" x14ac:dyDescent="0.25">
      <c r="A77" s="278">
        <v>7</v>
      </c>
      <c r="B77" s="319" t="s">
        <v>130</v>
      </c>
      <c r="C77" s="324">
        <v>6.4380002021789551</v>
      </c>
      <c r="D77" s="322">
        <v>0.97899961471557617</v>
      </c>
      <c r="E77" s="320" t="s">
        <v>134</v>
      </c>
      <c r="F77" s="326">
        <v>6.9444444444444447E-4</v>
      </c>
      <c r="G77" s="206">
        <v>0.56038048761484793</v>
      </c>
      <c r="M77" s="428"/>
    </row>
    <row r="78" spans="1:13" x14ac:dyDescent="0.25">
      <c r="A78" s="278">
        <v>8</v>
      </c>
      <c r="B78" s="319" t="s">
        <v>63</v>
      </c>
      <c r="C78" s="324">
        <v>7.4169999999999998</v>
      </c>
      <c r="D78" s="322">
        <v>5.8040000000000003</v>
      </c>
      <c r="E78" s="320" t="s">
        <v>150</v>
      </c>
      <c r="F78" s="326">
        <v>2.7777777777777779E-3</v>
      </c>
      <c r="G78" s="206">
        <v>0.56099396417367142</v>
      </c>
      <c r="M78" s="428"/>
    </row>
    <row r="79" spans="1:13" x14ac:dyDescent="0.25">
      <c r="A79" s="278">
        <v>9</v>
      </c>
      <c r="B79" s="338" t="s">
        <v>104</v>
      </c>
      <c r="C79" s="324">
        <v>13.221</v>
      </c>
      <c r="D79" s="322">
        <v>1.129</v>
      </c>
      <c r="E79" s="320" t="s">
        <v>105</v>
      </c>
      <c r="F79" s="326">
        <v>0</v>
      </c>
      <c r="G79" s="206">
        <v>0.56319444444444455</v>
      </c>
      <c r="M79" s="428"/>
    </row>
    <row r="80" spans="1:13" x14ac:dyDescent="0.25">
      <c r="A80" s="278">
        <v>10</v>
      </c>
      <c r="B80" s="319" t="s">
        <v>102</v>
      </c>
      <c r="C80" s="324">
        <v>14.35</v>
      </c>
      <c r="D80" s="322">
        <v>2.5960000000000001</v>
      </c>
      <c r="E80" s="320" t="s">
        <v>103</v>
      </c>
      <c r="F80" s="326">
        <v>2.0833333333333333E-3</v>
      </c>
      <c r="G80" s="206">
        <v>0.56319444444444455</v>
      </c>
      <c r="M80" s="428"/>
    </row>
    <row r="81" spans="1:15" ht="15.75" thickBot="1" x14ac:dyDescent="0.3">
      <c r="A81" s="279">
        <v>11</v>
      </c>
      <c r="B81" s="280" t="s">
        <v>100</v>
      </c>
      <c r="C81" s="281">
        <v>16.946000000000002</v>
      </c>
      <c r="D81" s="282"/>
      <c r="E81" s="321" t="s">
        <v>101</v>
      </c>
      <c r="F81" s="312"/>
      <c r="G81" s="283">
        <v>0.56527777777777777</v>
      </c>
      <c r="M81" s="428"/>
    </row>
    <row r="82" spans="1:15" x14ac:dyDescent="0.25">
      <c r="A82" s="127"/>
      <c r="B82" s="110"/>
      <c r="C82" s="110"/>
      <c r="D82" s="128"/>
      <c r="E82" s="313"/>
      <c r="F82" s="315" t="s">
        <v>46</v>
      </c>
      <c r="G82" s="207" t="s">
        <v>51</v>
      </c>
      <c r="M82" s="428"/>
    </row>
    <row r="83" spans="1:15" x14ac:dyDescent="0.25">
      <c r="A83" s="127"/>
      <c r="B83" s="110"/>
      <c r="C83" s="110"/>
      <c r="D83" s="128"/>
      <c r="E83" s="143"/>
      <c r="F83" s="129" t="s">
        <v>47</v>
      </c>
      <c r="G83" s="208">
        <v>16.966999053955078</v>
      </c>
      <c r="M83" s="428"/>
    </row>
    <row r="84" spans="1:15" x14ac:dyDescent="0.25">
      <c r="A84" s="127"/>
      <c r="B84" s="110"/>
      <c r="C84" s="110"/>
      <c r="D84" s="128"/>
      <c r="E84" s="143"/>
      <c r="F84" s="129" t="s">
        <v>48</v>
      </c>
      <c r="G84" s="209">
        <v>9.0277777777777787E-3</v>
      </c>
    </row>
    <row r="85" spans="1:15" ht="15.75" thickBot="1" x14ac:dyDescent="0.3">
      <c r="A85" s="130"/>
      <c r="B85" s="131"/>
      <c r="C85" s="131"/>
      <c r="D85" s="132"/>
      <c r="E85" s="357" t="s">
        <v>49</v>
      </c>
      <c r="F85" s="358"/>
      <c r="G85" s="314">
        <v>73.7</v>
      </c>
    </row>
    <row r="87" spans="1:15" s="109" customFormat="1" x14ac:dyDescent="0.25">
      <c r="A87" s="177" t="s">
        <v>55</v>
      </c>
      <c r="B87" s="178"/>
      <c r="C87" s="178"/>
      <c r="D87" s="179"/>
      <c r="E87" s="179"/>
      <c r="F87" s="180"/>
    </row>
    <row r="88" spans="1:15" s="109" customFormat="1" x14ac:dyDescent="0.25">
      <c r="A88" s="109" t="s">
        <v>56</v>
      </c>
    </row>
    <row r="89" spans="1:15" s="109" customFormat="1" ht="12.75" customHeight="1" x14ac:dyDescent="0.25">
      <c r="A89" s="356" t="s">
        <v>57</v>
      </c>
      <c r="B89" s="356"/>
      <c r="C89" s="356"/>
      <c r="D89" s="356"/>
      <c r="E89" s="356"/>
      <c r="F89" s="356"/>
      <c r="G89" s="356"/>
      <c r="H89" s="356"/>
      <c r="I89" s="356"/>
      <c r="J89" s="356"/>
      <c r="K89" s="356"/>
      <c r="L89" s="181"/>
      <c r="M89" s="181"/>
      <c r="N89" s="181"/>
      <c r="O89" s="181"/>
    </row>
    <row r="90" spans="1:15" s="109" customFormat="1" x14ac:dyDescent="0.25">
      <c r="A90" s="356"/>
      <c r="B90" s="356"/>
      <c r="C90" s="356"/>
      <c r="D90" s="356"/>
      <c r="E90" s="356"/>
      <c r="F90" s="356"/>
      <c r="G90" s="356"/>
      <c r="H90" s="356"/>
      <c r="I90" s="356"/>
      <c r="J90" s="356"/>
      <c r="K90" s="356"/>
      <c r="L90" s="181"/>
      <c r="M90" s="181"/>
      <c r="N90" s="181"/>
      <c r="O90" s="181"/>
    </row>
    <row r="91" spans="1:15" s="109" customFormat="1" x14ac:dyDescent="0.25"/>
    <row r="92" spans="1:15" s="334" customFormat="1" x14ac:dyDescent="0.25">
      <c r="B92" s="335" t="s">
        <v>158</v>
      </c>
      <c r="C92" s="335"/>
      <c r="D92" s="335"/>
      <c r="E92" s="336"/>
    </row>
    <row r="93" spans="1:15" s="334" customFormat="1" x14ac:dyDescent="0.25">
      <c r="B93" s="335"/>
      <c r="C93" s="335"/>
      <c r="D93" s="335"/>
      <c r="E93" s="336"/>
    </row>
    <row r="94" spans="1:15" s="334" customFormat="1" x14ac:dyDescent="0.25">
      <c r="B94" s="182" t="s">
        <v>96</v>
      </c>
      <c r="C94" s="335"/>
      <c r="D94" s="335" t="s">
        <v>159</v>
      </c>
      <c r="E94" s="336"/>
    </row>
    <row r="95" spans="1:15" s="334" customFormat="1" x14ac:dyDescent="0.25">
      <c r="B95" s="182" t="s">
        <v>91</v>
      </c>
      <c r="C95" s="335"/>
      <c r="D95" s="335" t="s">
        <v>53</v>
      </c>
      <c r="E95" s="336"/>
    </row>
  </sheetData>
  <mergeCells count="27">
    <mergeCell ref="E46:F46"/>
    <mergeCell ref="A48:F48"/>
    <mergeCell ref="A50:A52"/>
    <mergeCell ref="B50:B52"/>
    <mergeCell ref="C50:C52"/>
    <mergeCell ref="D50:D52"/>
    <mergeCell ref="E50:E52"/>
    <mergeCell ref="F50:F52"/>
    <mergeCell ref="A9:E9"/>
    <mergeCell ref="C11:D11"/>
    <mergeCell ref="A14:F14"/>
    <mergeCell ref="A16:A18"/>
    <mergeCell ref="B16:B18"/>
    <mergeCell ref="C16:C18"/>
    <mergeCell ref="D16:D18"/>
    <mergeCell ref="E16:E18"/>
    <mergeCell ref="F16:F18"/>
    <mergeCell ref="A89:K90"/>
    <mergeCell ref="E85:F85"/>
    <mergeCell ref="E64:F64"/>
    <mergeCell ref="B66:G66"/>
    <mergeCell ref="A68:A70"/>
    <mergeCell ref="B68:B70"/>
    <mergeCell ref="C68:C70"/>
    <mergeCell ref="D68:D70"/>
    <mergeCell ref="E68:E70"/>
    <mergeCell ref="F68:F70"/>
  </mergeCells>
  <pageMargins left="0.19685039370078741" right="0.19685039370078741" top="0.19685039370078741" bottom="0.19685039370078741" header="0.31496062992125984" footer="0.31496062992125984"/>
  <pageSetup paperSize="9" scale="60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9"/>
  <sheetViews>
    <sheetView zoomScaleNormal="100" workbookViewId="0">
      <selection activeCell="A11" sqref="A11"/>
    </sheetView>
  </sheetViews>
  <sheetFormatPr defaultColWidth="8.85546875" defaultRowHeight="15" x14ac:dyDescent="0.25"/>
  <cols>
    <col min="1" max="1" width="5" style="107" customWidth="1"/>
    <col min="2" max="2" width="24.5703125" style="107" bestFit="1" customWidth="1"/>
    <col min="3" max="4" width="8.85546875" style="107"/>
    <col min="5" max="5" width="9.7109375" style="107" customWidth="1"/>
    <col min="6" max="6" width="9.5703125" style="107" customWidth="1"/>
    <col min="7" max="16384" width="8.85546875" style="107"/>
  </cols>
  <sheetData>
    <row r="1" spans="1:12" s="103" customFormat="1" x14ac:dyDescent="0.25">
      <c r="A1" s="103" t="s">
        <v>89</v>
      </c>
      <c r="L1" s="104"/>
    </row>
    <row r="2" spans="1:12" s="103" customFormat="1" x14ac:dyDescent="0.25">
      <c r="A2" s="103" t="s">
        <v>87</v>
      </c>
      <c r="G2" s="103" t="s">
        <v>90</v>
      </c>
      <c r="I2" s="104"/>
    </row>
    <row r="3" spans="1:12" x14ac:dyDescent="0.25">
      <c r="A3" s="176"/>
      <c r="B3" s="176"/>
      <c r="C3" s="176"/>
      <c r="D3" s="176"/>
      <c r="E3" s="176"/>
      <c r="F3" s="176"/>
      <c r="G3" s="176"/>
    </row>
    <row r="4" spans="1:12" x14ac:dyDescent="0.25">
      <c r="A4" s="109" t="s">
        <v>53</v>
      </c>
      <c r="B4" s="176"/>
      <c r="C4" s="176"/>
      <c r="D4" s="176"/>
      <c r="E4" s="176"/>
      <c r="F4" s="176"/>
      <c r="G4" s="182" t="s">
        <v>91</v>
      </c>
    </row>
    <row r="5" spans="1:12" x14ac:dyDescent="0.25">
      <c r="A5" s="176" t="s">
        <v>93</v>
      </c>
      <c r="B5" s="176"/>
      <c r="C5" s="176"/>
      <c r="D5" s="176"/>
      <c r="E5" s="176"/>
      <c r="F5" s="176"/>
      <c r="G5" s="182" t="s">
        <v>92</v>
      </c>
    </row>
    <row r="6" spans="1:12" x14ac:dyDescent="0.25">
      <c r="A6" s="109" t="s">
        <v>54</v>
      </c>
      <c r="B6" s="176"/>
      <c r="C6" s="176"/>
      <c r="D6" s="176"/>
      <c r="E6" s="176"/>
      <c r="F6" s="176"/>
      <c r="G6" s="182" t="s">
        <v>94</v>
      </c>
    </row>
    <row r="7" spans="1:12" x14ac:dyDescent="0.25">
      <c r="A7" s="176" t="s">
        <v>50</v>
      </c>
      <c r="B7" s="176"/>
      <c r="C7" s="176"/>
      <c r="D7" s="176"/>
      <c r="E7" s="176"/>
      <c r="F7" s="176"/>
      <c r="G7" s="183" t="s">
        <v>95</v>
      </c>
    </row>
    <row r="8" spans="1:12" x14ac:dyDescent="0.25">
      <c r="A8" s="110"/>
      <c r="B8" s="110"/>
      <c r="C8" s="111"/>
      <c r="D8" s="110"/>
      <c r="E8" s="110"/>
      <c r="F8" s="110"/>
      <c r="G8" s="231" t="s">
        <v>123</v>
      </c>
    </row>
    <row r="9" spans="1:12" x14ac:dyDescent="0.25">
      <c r="A9" s="366" t="s">
        <v>88</v>
      </c>
      <c r="B9" s="366"/>
      <c r="C9" s="366"/>
      <c r="D9" s="366"/>
      <c r="E9" s="366"/>
      <c r="F9" s="151" t="s">
        <v>59</v>
      </c>
      <c r="H9" s="170"/>
    </row>
    <row r="10" spans="1:12" x14ac:dyDescent="0.25">
      <c r="A10" s="153"/>
      <c r="B10" s="153"/>
      <c r="C10" s="153"/>
      <c r="D10" s="153"/>
      <c r="E10" s="153"/>
      <c r="F10" s="151"/>
      <c r="G10" s="152"/>
      <c r="H10" s="170"/>
    </row>
    <row r="11" spans="1:12" x14ac:dyDescent="0.25">
      <c r="A11" s="110" t="s">
        <v>162</v>
      </c>
      <c r="B11" s="110"/>
      <c r="C11" s="367">
        <v>44075</v>
      </c>
      <c r="D11" s="368"/>
      <c r="E11" s="117"/>
      <c r="F11" s="117"/>
      <c r="G11" s="118"/>
    </row>
    <row r="12" spans="1:12" x14ac:dyDescent="0.25">
      <c r="A12" s="119" t="s">
        <v>39</v>
      </c>
      <c r="B12" s="110"/>
      <c r="C12" s="244" t="s">
        <v>91</v>
      </c>
      <c r="D12" s="245"/>
      <c r="E12" s="117"/>
      <c r="F12" s="117"/>
      <c r="G12" s="118"/>
    </row>
    <row r="13" spans="1:12" x14ac:dyDescent="0.25">
      <c r="A13" s="153"/>
      <c r="B13" s="153"/>
      <c r="C13" s="153"/>
      <c r="D13" s="153"/>
      <c r="E13" s="153"/>
      <c r="F13" s="155"/>
      <c r="G13" s="152"/>
      <c r="H13" s="170"/>
    </row>
    <row r="14" spans="1:12" x14ac:dyDescent="0.25">
      <c r="A14" s="381" t="s">
        <v>153</v>
      </c>
      <c r="B14" s="381"/>
      <c r="C14" s="381"/>
      <c r="D14" s="381"/>
      <c r="E14" s="381"/>
      <c r="F14" s="381"/>
      <c r="G14" s="154"/>
      <c r="H14" s="154"/>
    </row>
    <row r="15" spans="1:12" ht="15.75" thickBot="1" x14ac:dyDescent="0.3">
      <c r="A15" s="109"/>
      <c r="B15" s="109"/>
      <c r="C15" s="109"/>
      <c r="D15" s="150"/>
      <c r="E15" s="150"/>
      <c r="F15" s="109"/>
      <c r="G15" s="150"/>
      <c r="H15" s="150"/>
    </row>
    <row r="16" spans="1:12" x14ac:dyDescent="0.25">
      <c r="A16" s="382" t="s">
        <v>0</v>
      </c>
      <c r="B16" s="385" t="s">
        <v>40</v>
      </c>
      <c r="C16" s="385" t="s">
        <v>41</v>
      </c>
      <c r="D16" s="385" t="s">
        <v>42</v>
      </c>
      <c r="E16" s="385" t="s">
        <v>43</v>
      </c>
      <c r="F16" s="385" t="s">
        <v>44</v>
      </c>
      <c r="G16" s="146" t="s">
        <v>45</v>
      </c>
      <c r="H16" s="150"/>
    </row>
    <row r="17" spans="1:16" x14ac:dyDescent="0.25">
      <c r="A17" s="383"/>
      <c r="B17" s="386"/>
      <c r="C17" s="386"/>
      <c r="D17" s="386"/>
      <c r="E17" s="386"/>
      <c r="F17" s="386"/>
      <c r="G17" s="147" t="s">
        <v>1</v>
      </c>
      <c r="H17" s="150"/>
    </row>
    <row r="18" spans="1:16" ht="15.75" thickBot="1" x14ac:dyDescent="0.3">
      <c r="A18" s="384"/>
      <c r="B18" s="387"/>
      <c r="C18" s="387"/>
      <c r="D18" s="387"/>
      <c r="E18" s="387"/>
      <c r="F18" s="387"/>
      <c r="G18" s="148" t="s">
        <v>76</v>
      </c>
      <c r="H18" s="150"/>
    </row>
    <row r="19" spans="1:16" x14ac:dyDescent="0.25">
      <c r="A19" s="156">
        <v>1</v>
      </c>
      <c r="B19" s="250" t="s">
        <v>67</v>
      </c>
      <c r="C19" s="253">
        <v>0</v>
      </c>
      <c r="D19" s="253">
        <v>0.34200000762939453</v>
      </c>
      <c r="E19" s="252" t="s">
        <v>68</v>
      </c>
      <c r="F19" s="255">
        <v>3.8194444444444864E-4</v>
      </c>
      <c r="G19" s="206">
        <v>0.41527777777777775</v>
      </c>
      <c r="H19" s="150"/>
      <c r="O19" s="329"/>
      <c r="P19" s="108"/>
    </row>
    <row r="20" spans="1:16" x14ac:dyDescent="0.25">
      <c r="A20" s="156">
        <v>2</v>
      </c>
      <c r="B20" s="250" t="s">
        <v>67</v>
      </c>
      <c r="C20" s="332">
        <v>0.34200000762939453</v>
      </c>
      <c r="D20" s="322">
        <v>1.7229999923706054</v>
      </c>
      <c r="E20" s="251" t="s">
        <v>139</v>
      </c>
      <c r="F20" s="325">
        <v>1.5834600113775466E-3</v>
      </c>
      <c r="G20" s="205">
        <v>0.41565972222222219</v>
      </c>
      <c r="H20" s="150"/>
      <c r="M20" s="108"/>
      <c r="O20" s="329"/>
    </row>
    <row r="21" spans="1:16" x14ac:dyDescent="0.25">
      <c r="A21" s="156">
        <v>3</v>
      </c>
      <c r="B21" s="250" t="s">
        <v>77</v>
      </c>
      <c r="C21" s="324">
        <v>2.0649999999999999</v>
      </c>
      <c r="D21" s="322">
        <v>1.0670000000000002</v>
      </c>
      <c r="E21" s="251" t="s">
        <v>78</v>
      </c>
      <c r="F21" s="325">
        <v>6.7584534506731631E-4</v>
      </c>
      <c r="G21" s="206">
        <v>0.41724318223359974</v>
      </c>
      <c r="H21" s="150"/>
      <c r="M21" s="329"/>
      <c r="O21" s="329"/>
    </row>
    <row r="22" spans="1:16" x14ac:dyDescent="0.25">
      <c r="A22" s="156">
        <v>4</v>
      </c>
      <c r="B22" s="250" t="s">
        <v>128</v>
      </c>
      <c r="C22" s="322">
        <v>3.1320000000000001</v>
      </c>
      <c r="D22" s="322">
        <v>1.2269999999999999</v>
      </c>
      <c r="E22" s="251" t="s">
        <v>131</v>
      </c>
      <c r="F22" s="325">
        <v>8.2673254821558073E-4</v>
      </c>
      <c r="G22" s="206">
        <v>0.41791902757866706</v>
      </c>
      <c r="H22" s="150"/>
      <c r="M22" s="329"/>
      <c r="O22" s="329"/>
    </row>
    <row r="23" spans="1:16" x14ac:dyDescent="0.25">
      <c r="A23" s="156">
        <v>5</v>
      </c>
      <c r="B23" s="250" t="s">
        <v>129</v>
      </c>
      <c r="C23" s="322">
        <v>4.359</v>
      </c>
      <c r="D23" s="322">
        <v>1.024</v>
      </c>
      <c r="E23" s="251" t="s">
        <v>132</v>
      </c>
      <c r="F23" s="325">
        <v>7.076684221127838E-4</v>
      </c>
      <c r="G23" s="206">
        <v>0.41874576012688264</v>
      </c>
      <c r="H23" s="150"/>
      <c r="M23" s="329"/>
      <c r="O23" s="329"/>
    </row>
    <row r="24" spans="1:16" x14ac:dyDescent="0.25">
      <c r="A24" s="156">
        <v>6</v>
      </c>
      <c r="B24" s="250" t="s">
        <v>65</v>
      </c>
      <c r="C24" s="322">
        <v>5.383</v>
      </c>
      <c r="D24" s="322">
        <v>1.04</v>
      </c>
      <c r="E24" s="251" t="s">
        <v>133</v>
      </c>
      <c r="F24" s="325">
        <v>7.1872573251935412E-4</v>
      </c>
      <c r="G24" s="206">
        <v>0.41945342854899542</v>
      </c>
      <c r="H24" s="150"/>
      <c r="M24" s="329"/>
      <c r="O24" s="329"/>
    </row>
    <row r="25" spans="1:16" x14ac:dyDescent="0.25">
      <c r="A25" s="156">
        <v>7</v>
      </c>
      <c r="B25" s="250" t="s">
        <v>130</v>
      </c>
      <c r="C25" s="324">
        <v>6.423</v>
      </c>
      <c r="D25" s="322">
        <v>3.6850000000000005</v>
      </c>
      <c r="E25" s="331" t="s">
        <v>134</v>
      </c>
      <c r="F25" s="325">
        <v>2.7784624338128006E-3</v>
      </c>
      <c r="G25" s="206">
        <v>0.42017215428151478</v>
      </c>
      <c r="H25" s="150"/>
      <c r="M25" s="329"/>
      <c r="O25" s="329"/>
    </row>
    <row r="26" spans="1:16" x14ac:dyDescent="0.25">
      <c r="A26" s="156">
        <v>8</v>
      </c>
      <c r="B26" s="246" t="s">
        <v>102</v>
      </c>
      <c r="C26" s="330">
        <v>10.108000000000001</v>
      </c>
      <c r="D26" s="322">
        <v>3.0519999999999996</v>
      </c>
      <c r="E26" s="251" t="s">
        <v>103</v>
      </c>
      <c r="F26" s="325">
        <v>3.5413004062035403E-3</v>
      </c>
      <c r="G26" s="206">
        <v>0.42295061671532758</v>
      </c>
      <c r="H26" s="150"/>
      <c r="M26" s="329"/>
      <c r="O26" s="329"/>
    </row>
    <row r="27" spans="1:16" x14ac:dyDescent="0.25">
      <c r="A27" s="156">
        <v>9</v>
      </c>
      <c r="B27" s="338" t="s">
        <v>63</v>
      </c>
      <c r="C27" s="324">
        <v>13.16</v>
      </c>
      <c r="D27" s="322">
        <v>1.129999999999999</v>
      </c>
      <c r="E27" s="331" t="s">
        <v>150</v>
      </c>
      <c r="F27" s="325">
        <v>7.5818782593478629E-4</v>
      </c>
      <c r="G27" s="206">
        <v>0.42649191712153112</v>
      </c>
      <c r="H27" s="150"/>
      <c r="M27" s="329"/>
      <c r="O27" s="329"/>
    </row>
    <row r="28" spans="1:16" x14ac:dyDescent="0.25">
      <c r="A28" s="156">
        <v>10</v>
      </c>
      <c r="B28" s="250" t="s">
        <v>130</v>
      </c>
      <c r="C28" s="324">
        <v>14.29</v>
      </c>
      <c r="D28" s="322">
        <v>1.0250000000000004</v>
      </c>
      <c r="E28" s="251" t="s">
        <v>135</v>
      </c>
      <c r="F28" s="325">
        <v>7.4185048358382799E-4</v>
      </c>
      <c r="G28" s="206">
        <v>0.4272501049474659</v>
      </c>
      <c r="H28" s="150"/>
      <c r="M28" s="329"/>
      <c r="O28" s="329"/>
    </row>
    <row r="29" spans="1:16" x14ac:dyDescent="0.25">
      <c r="A29" s="156">
        <v>11</v>
      </c>
      <c r="B29" s="250" t="s">
        <v>65</v>
      </c>
      <c r="C29" s="324">
        <v>15.315</v>
      </c>
      <c r="D29" s="322">
        <v>1.0340000000000007</v>
      </c>
      <c r="E29" s="251" t="s">
        <v>66</v>
      </c>
      <c r="F29" s="325">
        <v>7.4836432762970251E-4</v>
      </c>
      <c r="G29" s="206">
        <v>0.42799195543104973</v>
      </c>
      <c r="H29" s="150"/>
      <c r="M29" s="329"/>
      <c r="O29" s="329"/>
    </row>
    <row r="30" spans="1:16" x14ac:dyDescent="0.25">
      <c r="A30" s="156">
        <v>12</v>
      </c>
      <c r="B30" s="250" t="s">
        <v>129</v>
      </c>
      <c r="C30" s="324">
        <v>16.349</v>
      </c>
      <c r="D30" s="322">
        <v>3.8840000000000003</v>
      </c>
      <c r="E30" s="251" t="s">
        <v>136</v>
      </c>
      <c r="F30" s="325">
        <v>2.54398910300907E-3</v>
      </c>
      <c r="G30" s="206">
        <v>0.42874031975867943</v>
      </c>
      <c r="H30" s="150"/>
      <c r="M30" s="329"/>
      <c r="O30" s="329"/>
    </row>
    <row r="31" spans="1:16" x14ac:dyDescent="0.25">
      <c r="A31" s="156">
        <v>13</v>
      </c>
      <c r="B31" s="250" t="s">
        <v>85</v>
      </c>
      <c r="C31" s="324">
        <v>20.233000000000001</v>
      </c>
      <c r="D31" s="322">
        <v>0.24800000000000111</v>
      </c>
      <c r="E31" s="251" t="s">
        <v>79</v>
      </c>
      <c r="F31" s="325">
        <v>1.5811081247019132E-4</v>
      </c>
      <c r="G31" s="206">
        <v>0.4312843088616885</v>
      </c>
      <c r="H31" s="150"/>
      <c r="M31" s="329"/>
      <c r="O31" s="329"/>
    </row>
    <row r="32" spans="1:16" x14ac:dyDescent="0.25">
      <c r="A32" s="156">
        <v>14</v>
      </c>
      <c r="B32" s="250" t="s">
        <v>117</v>
      </c>
      <c r="C32" s="324">
        <v>20.481000000000002</v>
      </c>
      <c r="D32" s="322">
        <v>1.2339999999999982</v>
      </c>
      <c r="E32" s="251" t="s">
        <v>118</v>
      </c>
      <c r="F32" s="325">
        <v>7.8467199095444418E-4</v>
      </c>
      <c r="G32" s="206">
        <v>0.43144241967415869</v>
      </c>
      <c r="H32" s="150"/>
      <c r="M32" s="329"/>
      <c r="O32" s="329"/>
    </row>
    <row r="33" spans="1:15" x14ac:dyDescent="0.25">
      <c r="A33" s="156">
        <v>15</v>
      </c>
      <c r="B33" s="250" t="s">
        <v>80</v>
      </c>
      <c r="C33" s="324">
        <v>21.715</v>
      </c>
      <c r="D33" s="322">
        <v>0.78000083923339858</v>
      </c>
      <c r="E33" s="251" t="s">
        <v>137</v>
      </c>
      <c r="F33" s="325">
        <v>4.1179722377576722E-4</v>
      </c>
      <c r="G33" s="206">
        <v>0.43222709166511314</v>
      </c>
      <c r="H33" s="150"/>
      <c r="M33" s="329"/>
      <c r="O33" s="329"/>
    </row>
    <row r="34" spans="1:15" ht="15.75" thickBot="1" x14ac:dyDescent="0.3">
      <c r="A34" s="156">
        <v>16</v>
      </c>
      <c r="B34" s="250" t="s">
        <v>80</v>
      </c>
      <c r="C34" s="254">
        <v>22.495000839233398</v>
      </c>
      <c r="D34" s="253">
        <v>-22.114999771118164</v>
      </c>
      <c r="E34" s="251" t="s">
        <v>81</v>
      </c>
      <c r="F34" s="251" t="s">
        <v>52</v>
      </c>
      <c r="G34" s="206">
        <v>0.43263888888888891</v>
      </c>
      <c r="H34" s="150"/>
      <c r="M34" s="329"/>
      <c r="O34" s="329"/>
    </row>
    <row r="35" spans="1:15" x14ac:dyDescent="0.25">
      <c r="A35" s="171"/>
      <c r="B35" s="166"/>
      <c r="C35" s="166"/>
      <c r="D35" s="172"/>
      <c r="E35" s="175"/>
      <c r="F35" s="173" t="s">
        <v>46</v>
      </c>
      <c r="G35" s="207" t="s">
        <v>51</v>
      </c>
      <c r="H35" s="150"/>
    </row>
    <row r="36" spans="1:15" x14ac:dyDescent="0.25">
      <c r="A36" s="157"/>
      <c r="B36" s="150"/>
      <c r="C36" s="150"/>
      <c r="D36" s="158"/>
      <c r="E36" s="169"/>
      <c r="F36" s="162" t="s">
        <v>47</v>
      </c>
      <c r="G36" s="333">
        <v>22.495000839233398</v>
      </c>
      <c r="H36" s="150"/>
    </row>
    <row r="37" spans="1:15" x14ac:dyDescent="0.25">
      <c r="A37" s="157"/>
      <c r="B37" s="150"/>
      <c r="C37" s="150"/>
      <c r="D37" s="158"/>
      <c r="E37" s="169"/>
      <c r="F37" s="162" t="s">
        <v>48</v>
      </c>
      <c r="G37" s="209">
        <v>1.6666666666666666E-2</v>
      </c>
      <c r="H37" s="150"/>
    </row>
    <row r="38" spans="1:15" ht="15.75" thickBot="1" x14ac:dyDescent="0.3">
      <c r="A38" s="163"/>
      <c r="B38" s="164"/>
      <c r="C38" s="164"/>
      <c r="D38" s="165"/>
      <c r="E38" s="379" t="s">
        <v>49</v>
      </c>
      <c r="F38" s="380"/>
      <c r="G38" s="323">
        <v>54.6</v>
      </c>
      <c r="H38" s="150"/>
    </row>
    <row r="39" spans="1:15" x14ac:dyDescent="0.25">
      <c r="A39" s="166"/>
      <c r="B39" s="166"/>
      <c r="C39" s="167"/>
      <c r="D39" s="166"/>
      <c r="E39" s="166"/>
      <c r="F39" s="166"/>
      <c r="G39" s="168"/>
      <c r="H39" s="150"/>
    </row>
    <row r="40" spans="1:15" x14ac:dyDescent="0.25">
      <c r="A40" s="150"/>
      <c r="B40" s="150"/>
      <c r="C40" s="174"/>
      <c r="D40" s="152"/>
      <c r="E40" s="170"/>
      <c r="F40" s="155"/>
      <c r="G40" s="152"/>
      <c r="H40" s="170"/>
    </row>
    <row r="41" spans="1:15" x14ac:dyDescent="0.25">
      <c r="A41" s="381" t="s">
        <v>82</v>
      </c>
      <c r="B41" s="381"/>
      <c r="C41" s="381"/>
      <c r="D41" s="381"/>
      <c r="E41" s="381"/>
      <c r="F41" s="381"/>
      <c r="G41" s="154"/>
      <c r="H41" s="154"/>
    </row>
    <row r="42" spans="1:15" ht="15.75" thickBot="1" x14ac:dyDescent="0.3">
      <c r="A42" s="109"/>
      <c r="B42" s="109"/>
      <c r="C42" s="109"/>
      <c r="D42" s="150"/>
      <c r="E42" s="150"/>
      <c r="F42" s="109"/>
      <c r="G42" s="150"/>
      <c r="H42" s="150"/>
    </row>
    <row r="43" spans="1:15" x14ac:dyDescent="0.25">
      <c r="A43" s="388" t="s">
        <v>0</v>
      </c>
      <c r="B43" s="390" t="s">
        <v>40</v>
      </c>
      <c r="C43" s="390" t="s">
        <v>41</v>
      </c>
      <c r="D43" s="385" t="s">
        <v>42</v>
      </c>
      <c r="E43" s="390" t="s">
        <v>43</v>
      </c>
      <c r="F43" s="390" t="s">
        <v>44</v>
      </c>
      <c r="G43" s="146" t="s">
        <v>45</v>
      </c>
      <c r="H43" s="150"/>
    </row>
    <row r="44" spans="1:15" x14ac:dyDescent="0.25">
      <c r="A44" s="383"/>
      <c r="B44" s="386"/>
      <c r="C44" s="386"/>
      <c r="D44" s="386"/>
      <c r="E44" s="386"/>
      <c r="F44" s="386"/>
      <c r="G44" s="147">
        <v>2</v>
      </c>
      <c r="H44" s="150"/>
    </row>
    <row r="45" spans="1:15" ht="15.75" thickBot="1" x14ac:dyDescent="0.3">
      <c r="A45" s="389"/>
      <c r="B45" s="391"/>
      <c r="C45" s="391"/>
      <c r="D45" s="387"/>
      <c r="E45" s="391"/>
      <c r="F45" s="391"/>
      <c r="G45" s="148" t="s">
        <v>76</v>
      </c>
      <c r="H45" s="150"/>
    </row>
    <row r="46" spans="1:15" x14ac:dyDescent="0.25">
      <c r="A46" s="225">
        <v>1</v>
      </c>
      <c r="B46" s="226" t="s">
        <v>80</v>
      </c>
      <c r="C46" s="227">
        <v>0</v>
      </c>
      <c r="D46" s="227">
        <v>3.4160001277923584</v>
      </c>
      <c r="E46" s="228" t="s">
        <v>81</v>
      </c>
      <c r="F46" s="229">
        <v>2.0828968261229486E-3</v>
      </c>
      <c r="G46" s="230">
        <v>0.52121527777777765</v>
      </c>
      <c r="H46" s="150"/>
      <c r="N46" s="329"/>
      <c r="O46" s="108"/>
    </row>
    <row r="47" spans="1:15" x14ac:dyDescent="0.25">
      <c r="A47" s="256">
        <v>2</v>
      </c>
      <c r="B47" s="257" t="s">
        <v>98</v>
      </c>
      <c r="C47" s="261">
        <v>3.4160001277923584</v>
      </c>
      <c r="D47" s="259">
        <v>6.0839998722076416</v>
      </c>
      <c r="E47" s="258" t="s">
        <v>99</v>
      </c>
      <c r="F47" s="262">
        <v>3.9198077452041735E-3</v>
      </c>
      <c r="G47" s="206">
        <v>0.52329817460390071</v>
      </c>
      <c r="H47" s="150"/>
      <c r="N47" s="329"/>
    </row>
    <row r="48" spans="1:15" x14ac:dyDescent="0.25">
      <c r="A48" s="318">
        <v>3</v>
      </c>
      <c r="B48" s="338" t="s">
        <v>129</v>
      </c>
      <c r="C48" s="339">
        <v>9.5</v>
      </c>
      <c r="D48" s="340">
        <v>1.0240001678466797</v>
      </c>
      <c r="E48" s="331" t="s">
        <v>132</v>
      </c>
      <c r="F48" s="341">
        <v>7.076684221127838E-4</v>
      </c>
      <c r="G48" s="206">
        <v>0.52721798234910477</v>
      </c>
      <c r="H48" s="150"/>
      <c r="N48" s="329"/>
    </row>
    <row r="49" spans="1:14" x14ac:dyDescent="0.25">
      <c r="A49" s="318">
        <v>4</v>
      </c>
      <c r="B49" s="338" t="s">
        <v>65</v>
      </c>
      <c r="C49" s="339">
        <v>10.52400016784668</v>
      </c>
      <c r="D49" s="340">
        <v>1.0399999618530273</v>
      </c>
      <c r="E49" s="331" t="s">
        <v>133</v>
      </c>
      <c r="F49" s="341">
        <v>7.1872573251929861E-4</v>
      </c>
      <c r="G49" s="206">
        <v>0.52792565077121756</v>
      </c>
      <c r="H49" s="150"/>
      <c r="N49" s="329"/>
    </row>
    <row r="50" spans="1:14" x14ac:dyDescent="0.25">
      <c r="A50" s="318">
        <v>5</v>
      </c>
      <c r="B50" s="338" t="s">
        <v>130</v>
      </c>
      <c r="C50" s="339">
        <v>11.564000129699707</v>
      </c>
      <c r="D50" s="340">
        <v>0.9209998703002924</v>
      </c>
      <c r="E50" s="331" t="s">
        <v>134</v>
      </c>
      <c r="F50" s="341">
        <v>6.9444444444444447E-4</v>
      </c>
      <c r="G50" s="206">
        <v>0.52864437650373697</v>
      </c>
      <c r="H50" s="150"/>
      <c r="N50" s="329"/>
    </row>
    <row r="51" spans="1:14" x14ac:dyDescent="0.25">
      <c r="A51" s="318">
        <v>6</v>
      </c>
      <c r="B51" s="338" t="s">
        <v>63</v>
      </c>
      <c r="C51" s="339">
        <v>12.484999999999999</v>
      </c>
      <c r="D51" s="340">
        <v>2.7639995956420904</v>
      </c>
      <c r="E51" s="331" t="s">
        <v>150</v>
      </c>
      <c r="F51" s="341">
        <v>2.0833333333333333E-3</v>
      </c>
      <c r="G51" s="206">
        <v>0.52916666666666679</v>
      </c>
      <c r="H51" s="150"/>
      <c r="N51" s="329"/>
    </row>
    <row r="52" spans="1:14" x14ac:dyDescent="0.25">
      <c r="A52" s="318">
        <v>7</v>
      </c>
      <c r="B52" s="338" t="s">
        <v>102</v>
      </c>
      <c r="C52" s="339">
        <v>15.24899959564209</v>
      </c>
      <c r="D52" s="340">
        <v>2.7559995651245117</v>
      </c>
      <c r="E52" s="331" t="s">
        <v>103</v>
      </c>
      <c r="F52" s="341">
        <v>2.8468559617591538E-3</v>
      </c>
      <c r="G52" s="206">
        <v>0.53142283893754971</v>
      </c>
      <c r="H52" s="150"/>
      <c r="N52" s="329"/>
    </row>
    <row r="53" spans="1:14" x14ac:dyDescent="0.25">
      <c r="A53" s="318">
        <v>8</v>
      </c>
      <c r="B53" s="338" t="s">
        <v>63</v>
      </c>
      <c r="C53" s="339">
        <v>18.004999160766602</v>
      </c>
      <c r="D53" s="340">
        <v>1.0460014343261719</v>
      </c>
      <c r="E53" s="331" t="s">
        <v>64</v>
      </c>
      <c r="F53" s="341">
        <v>7.581878259348418E-4</v>
      </c>
      <c r="G53" s="206">
        <v>0.53426969489930887</v>
      </c>
      <c r="H53" s="150"/>
      <c r="N53" s="329"/>
    </row>
    <row r="54" spans="1:14" x14ac:dyDescent="0.25">
      <c r="A54" s="318">
        <v>9</v>
      </c>
      <c r="B54" s="338" t="s">
        <v>130</v>
      </c>
      <c r="C54" s="339">
        <v>19.051000595092773</v>
      </c>
      <c r="D54" s="340">
        <v>1.0249996185302734</v>
      </c>
      <c r="E54" s="331" t="s">
        <v>135</v>
      </c>
      <c r="F54" s="341">
        <v>7.4185048358377248E-4</v>
      </c>
      <c r="G54" s="206">
        <v>0.53502788272524371</v>
      </c>
      <c r="H54" s="150"/>
      <c r="N54" s="329"/>
    </row>
    <row r="55" spans="1:14" x14ac:dyDescent="0.25">
      <c r="A55" s="318">
        <v>10</v>
      </c>
      <c r="B55" s="338" t="s">
        <v>65</v>
      </c>
      <c r="C55" s="339">
        <v>20.076000213623047</v>
      </c>
      <c r="D55" s="340">
        <v>1.0340003967285156</v>
      </c>
      <c r="E55" s="331" t="s">
        <v>66</v>
      </c>
      <c r="F55" s="341">
        <v>7.4836432762981353E-4</v>
      </c>
      <c r="G55" s="206">
        <v>0.53576973320882737</v>
      </c>
      <c r="H55" s="150"/>
      <c r="N55" s="329"/>
    </row>
    <row r="56" spans="1:14" x14ac:dyDescent="0.25">
      <c r="A56" s="318">
        <v>11</v>
      </c>
      <c r="B56" s="338" t="s">
        <v>129</v>
      </c>
      <c r="C56" s="339">
        <v>21.110000610351563</v>
      </c>
      <c r="D56" s="340">
        <v>1.1520004272460937</v>
      </c>
      <c r="E56" s="331" t="s">
        <v>136</v>
      </c>
      <c r="F56" s="341">
        <v>8.4074201781192404E-4</v>
      </c>
      <c r="G56" s="206">
        <v>0.53651809753645718</v>
      </c>
      <c r="H56" s="150"/>
      <c r="N56" s="329"/>
    </row>
    <row r="57" spans="1:14" x14ac:dyDescent="0.25">
      <c r="A57" s="318">
        <v>12</v>
      </c>
      <c r="B57" s="338" t="s">
        <v>128</v>
      </c>
      <c r="C57" s="339">
        <v>22.262001037597656</v>
      </c>
      <c r="D57" s="340">
        <v>0.404998779296875</v>
      </c>
      <c r="E57" s="331" t="s">
        <v>140</v>
      </c>
      <c r="F57" s="341">
        <v>2.6285046806340251E-4</v>
      </c>
      <c r="G57" s="206">
        <v>0.53735883955426922</v>
      </c>
      <c r="H57" s="150"/>
      <c r="N57" s="329"/>
    </row>
    <row r="58" spans="1:14" x14ac:dyDescent="0.25">
      <c r="A58" s="318">
        <v>13</v>
      </c>
      <c r="B58" s="338" t="s">
        <v>106</v>
      </c>
      <c r="C58" s="339">
        <v>22.666999816894531</v>
      </c>
      <c r="D58" s="340">
        <v>0.71899986267089844</v>
      </c>
      <c r="E58" s="331" t="s">
        <v>107</v>
      </c>
      <c r="F58" s="341">
        <v>4.6664069436674893E-4</v>
      </c>
      <c r="G58" s="206">
        <v>0.53762169002233251</v>
      </c>
      <c r="H58" s="150"/>
      <c r="N58" s="329"/>
    </row>
    <row r="59" spans="1:14" x14ac:dyDescent="0.25">
      <c r="A59" s="318">
        <v>14</v>
      </c>
      <c r="B59" s="338" t="s">
        <v>77</v>
      </c>
      <c r="C59" s="339">
        <v>23.38599967956543</v>
      </c>
      <c r="D59" s="340">
        <v>2.0750007629394531</v>
      </c>
      <c r="E59" s="331" t="s">
        <v>141</v>
      </c>
      <c r="F59" s="341">
        <v>1.390092426517997E-3</v>
      </c>
      <c r="G59" s="206">
        <v>0.53809027777777774</v>
      </c>
      <c r="H59" s="150"/>
      <c r="N59" s="329"/>
    </row>
    <row r="60" spans="1:14" ht="15.75" thickBot="1" x14ac:dyDescent="0.3">
      <c r="A60" s="318">
        <v>15</v>
      </c>
      <c r="B60" s="338" t="s">
        <v>62</v>
      </c>
      <c r="C60" s="339">
        <v>25.461000442504883</v>
      </c>
      <c r="D60" s="340">
        <v>-25.461000442504883</v>
      </c>
      <c r="E60" s="331">
        <v>955400</v>
      </c>
      <c r="F60" s="331" t="s">
        <v>52</v>
      </c>
      <c r="G60" s="206">
        <v>0.53947842314321726</v>
      </c>
      <c r="H60" s="150"/>
      <c r="N60" s="329"/>
    </row>
    <row r="61" spans="1:14" x14ac:dyDescent="0.25">
      <c r="A61" s="342"/>
      <c r="B61" s="343"/>
      <c r="C61" s="343"/>
      <c r="D61" s="344"/>
      <c r="E61" s="345"/>
      <c r="F61" s="346" t="s">
        <v>46</v>
      </c>
      <c r="G61" s="207" t="s">
        <v>51</v>
      </c>
      <c r="H61" s="150"/>
    </row>
    <row r="62" spans="1:14" x14ac:dyDescent="0.25">
      <c r="A62" s="347"/>
      <c r="B62" s="348"/>
      <c r="C62" s="348"/>
      <c r="D62" s="349"/>
      <c r="E62" s="350"/>
      <c r="F62" s="351" t="s">
        <v>47</v>
      </c>
      <c r="G62" s="208">
        <v>25.461000442504883</v>
      </c>
      <c r="H62" s="150"/>
    </row>
    <row r="63" spans="1:14" x14ac:dyDescent="0.25">
      <c r="A63" s="347"/>
      <c r="B63" s="348"/>
      <c r="C63" s="348"/>
      <c r="D63" s="349"/>
      <c r="E63" s="350"/>
      <c r="F63" s="351" t="s">
        <v>48</v>
      </c>
      <c r="G63" s="209">
        <v>1.8055555555555554E-2</v>
      </c>
      <c r="H63" s="150"/>
    </row>
    <row r="64" spans="1:14" ht="15.75" thickBot="1" x14ac:dyDescent="0.3">
      <c r="A64" s="352"/>
      <c r="B64" s="353"/>
      <c r="C64" s="353"/>
      <c r="D64" s="354"/>
      <c r="E64" s="377" t="s">
        <v>49</v>
      </c>
      <c r="F64" s="378"/>
      <c r="G64" s="260">
        <v>58.756154867318969</v>
      </c>
      <c r="H64" s="150"/>
    </row>
    <row r="65" spans="1:15" x14ac:dyDescent="0.25">
      <c r="A65" s="166"/>
      <c r="B65" s="166"/>
      <c r="C65" s="166"/>
      <c r="D65" s="166"/>
      <c r="E65" s="166"/>
      <c r="F65" s="166"/>
      <c r="G65" s="166"/>
      <c r="H65" s="150"/>
    </row>
    <row r="66" spans="1:15" x14ac:dyDescent="0.25">
      <c r="A66" s="381" t="s">
        <v>83</v>
      </c>
      <c r="B66" s="381"/>
      <c r="C66" s="381"/>
      <c r="D66" s="381"/>
      <c r="E66" s="381"/>
      <c r="F66" s="381"/>
      <c r="G66" s="150"/>
      <c r="H66" s="150"/>
    </row>
    <row r="67" spans="1:15" ht="15.75" thickBot="1" x14ac:dyDescent="0.3">
      <c r="A67" s="355"/>
      <c r="B67" s="355"/>
      <c r="C67" s="355"/>
      <c r="D67" s="355"/>
      <c r="E67" s="355"/>
      <c r="F67" s="355"/>
      <c r="H67" s="150"/>
    </row>
    <row r="68" spans="1:15" x14ac:dyDescent="0.25">
      <c r="A68" s="382" t="s">
        <v>0</v>
      </c>
      <c r="B68" s="385" t="s">
        <v>40</v>
      </c>
      <c r="C68" s="385" t="s">
        <v>41</v>
      </c>
      <c r="D68" s="385" t="s">
        <v>42</v>
      </c>
      <c r="E68" s="385" t="s">
        <v>43</v>
      </c>
      <c r="F68" s="385" t="s">
        <v>44</v>
      </c>
      <c r="G68" s="146" t="s">
        <v>45</v>
      </c>
    </row>
    <row r="69" spans="1:15" x14ac:dyDescent="0.25">
      <c r="A69" s="383"/>
      <c r="B69" s="386"/>
      <c r="C69" s="386"/>
      <c r="D69" s="386"/>
      <c r="E69" s="386"/>
      <c r="F69" s="386"/>
      <c r="G69" s="147">
        <v>3</v>
      </c>
    </row>
    <row r="70" spans="1:15" ht="15.75" thickBot="1" x14ac:dyDescent="0.3">
      <c r="A70" s="384"/>
      <c r="B70" s="387"/>
      <c r="C70" s="387"/>
      <c r="D70" s="387"/>
      <c r="E70" s="387"/>
      <c r="F70" s="387"/>
      <c r="G70" s="148" t="s">
        <v>76</v>
      </c>
    </row>
    <row r="71" spans="1:15" x14ac:dyDescent="0.25">
      <c r="A71" s="213">
        <v>1</v>
      </c>
      <c r="B71" s="214" t="s">
        <v>62</v>
      </c>
      <c r="C71" s="215">
        <v>0</v>
      </c>
      <c r="D71" s="215">
        <v>0.35699999999999998</v>
      </c>
      <c r="E71" s="216">
        <v>955400</v>
      </c>
      <c r="F71" s="217">
        <v>6.9444444444444447E-4</v>
      </c>
      <c r="G71" s="218">
        <v>0.5663541666666666</v>
      </c>
      <c r="N71" s="329"/>
      <c r="O71" s="108"/>
    </row>
    <row r="72" spans="1:15" x14ac:dyDescent="0.25">
      <c r="A72" s="249">
        <v>2</v>
      </c>
      <c r="B72" s="263" t="s">
        <v>67</v>
      </c>
      <c r="C72" s="264">
        <v>0.35699999999999998</v>
      </c>
      <c r="D72" s="264">
        <v>9.7039998703002937</v>
      </c>
      <c r="E72" s="331" t="s">
        <v>139</v>
      </c>
      <c r="F72" s="265">
        <v>7.6388888888888886E-3</v>
      </c>
      <c r="G72" s="206">
        <v>0.56673636831262419</v>
      </c>
      <c r="N72" s="329"/>
    </row>
    <row r="73" spans="1:15" x14ac:dyDescent="0.25">
      <c r="A73" s="156">
        <v>3</v>
      </c>
      <c r="B73" s="267" t="s">
        <v>121</v>
      </c>
      <c r="C73" s="270">
        <v>10.060999870300293</v>
      </c>
      <c r="D73" s="264">
        <v>4.7209997177124023</v>
      </c>
      <c r="E73" s="268" t="s">
        <v>119</v>
      </c>
      <c r="F73" s="271">
        <v>4.1666666666666666E-3</v>
      </c>
      <c r="G73" s="206">
        <v>0.57465492882821034</v>
      </c>
      <c r="N73" s="329"/>
    </row>
    <row r="74" spans="1:15" x14ac:dyDescent="0.25">
      <c r="A74" s="156">
        <v>4</v>
      </c>
      <c r="B74" s="267" t="s">
        <v>122</v>
      </c>
      <c r="C74" s="270">
        <v>14.781999588012695</v>
      </c>
      <c r="D74" s="264">
        <v>6.9810009002685547</v>
      </c>
      <c r="E74" s="268" t="s">
        <v>120</v>
      </c>
      <c r="F74" s="271">
        <v>1.3888888888888889E-3</v>
      </c>
      <c r="G74" s="206">
        <v>0.57856451883334925</v>
      </c>
      <c r="N74" s="329"/>
    </row>
    <row r="75" spans="1:15" ht="15.75" thickBot="1" x14ac:dyDescent="0.3">
      <c r="A75" s="219">
        <v>5</v>
      </c>
      <c r="B75" s="220" t="s">
        <v>80</v>
      </c>
      <c r="C75" s="221">
        <v>21.76300048828125</v>
      </c>
      <c r="D75" s="222">
        <v>-21.76300048828125</v>
      </c>
      <c r="E75" s="223" t="s">
        <v>81</v>
      </c>
      <c r="F75" s="223" t="s">
        <v>52</v>
      </c>
      <c r="G75" s="224">
        <v>0.58038120957992645</v>
      </c>
      <c r="N75" s="329"/>
    </row>
    <row r="76" spans="1:15" x14ac:dyDescent="0.25">
      <c r="A76" s="171"/>
      <c r="B76" s="166"/>
      <c r="C76" s="166"/>
      <c r="D76" s="172"/>
      <c r="E76" s="175"/>
      <c r="F76" s="173" t="s">
        <v>46</v>
      </c>
      <c r="G76" s="207" t="s">
        <v>51</v>
      </c>
    </row>
    <row r="77" spans="1:15" x14ac:dyDescent="0.25">
      <c r="A77" s="157"/>
      <c r="B77" s="150"/>
      <c r="C77" s="150"/>
      <c r="D77" s="158"/>
      <c r="E77" s="169"/>
      <c r="F77" s="162" t="s">
        <v>47</v>
      </c>
      <c r="G77" s="208">
        <v>17.027999877929687</v>
      </c>
    </row>
    <row r="78" spans="1:15" x14ac:dyDescent="0.25">
      <c r="A78" s="157"/>
      <c r="B78" s="150"/>
      <c r="C78" s="150"/>
      <c r="D78" s="158"/>
      <c r="E78" s="169"/>
      <c r="F78" s="162" t="s">
        <v>48</v>
      </c>
      <c r="G78" s="209">
        <v>1.4027778307596843E-2</v>
      </c>
    </row>
    <row r="79" spans="1:15" ht="15.75" thickBot="1" x14ac:dyDescent="0.3">
      <c r="A79" s="163"/>
      <c r="B79" s="164"/>
      <c r="C79" s="164"/>
      <c r="D79" s="165"/>
      <c r="E79" s="379" t="s">
        <v>49</v>
      </c>
      <c r="F79" s="380"/>
      <c r="G79" s="269">
        <v>50.578215548894306</v>
      </c>
    </row>
    <row r="81" spans="1:15" s="109" customFormat="1" x14ac:dyDescent="0.25">
      <c r="A81" s="177" t="s">
        <v>55</v>
      </c>
      <c r="B81" s="178"/>
      <c r="C81" s="178"/>
      <c r="D81" s="179"/>
      <c r="E81" s="179"/>
      <c r="F81" s="180"/>
      <c r="I81" s="337">
        <f>G77+G62+G36</f>
        <v>64.984001159667969</v>
      </c>
    </row>
    <row r="82" spans="1:15" s="109" customFormat="1" x14ac:dyDescent="0.25">
      <c r="A82" s="109" t="s">
        <v>56</v>
      </c>
    </row>
    <row r="83" spans="1:15" s="109" customFormat="1" ht="12.75" customHeight="1" x14ac:dyDescent="0.25">
      <c r="A83" s="356" t="s">
        <v>57</v>
      </c>
      <c r="B83" s="356"/>
      <c r="C83" s="356"/>
      <c r="D83" s="356"/>
      <c r="E83" s="356"/>
      <c r="F83" s="356"/>
      <c r="G83" s="356"/>
      <c r="H83" s="356"/>
      <c r="I83" s="356"/>
      <c r="J83" s="356"/>
      <c r="K83" s="356"/>
      <c r="L83" s="181"/>
      <c r="M83" s="181"/>
      <c r="N83" s="181"/>
      <c r="O83" s="181"/>
    </row>
    <row r="84" spans="1:15" s="109" customFormat="1" x14ac:dyDescent="0.25">
      <c r="A84" s="356"/>
      <c r="B84" s="356"/>
      <c r="C84" s="356"/>
      <c r="D84" s="356"/>
      <c r="E84" s="356"/>
      <c r="F84" s="356"/>
      <c r="G84" s="356"/>
      <c r="H84" s="356"/>
      <c r="I84" s="356"/>
      <c r="J84" s="356"/>
      <c r="K84" s="356"/>
      <c r="L84" s="181"/>
      <c r="M84" s="181"/>
      <c r="N84" s="181"/>
      <c r="O84" s="181"/>
    </row>
    <row r="85" spans="1:15" s="109" customFormat="1" x14ac:dyDescent="0.25"/>
    <row r="86" spans="1:15" s="334" customFormat="1" x14ac:dyDescent="0.25">
      <c r="B86" s="335" t="s">
        <v>158</v>
      </c>
      <c r="C86" s="335"/>
      <c r="D86" s="335"/>
      <c r="E86" s="336"/>
    </row>
    <row r="87" spans="1:15" s="334" customFormat="1" x14ac:dyDescent="0.25">
      <c r="B87" s="335"/>
      <c r="C87" s="335"/>
      <c r="D87" s="335"/>
      <c r="E87" s="336"/>
    </row>
    <row r="88" spans="1:15" s="334" customFormat="1" x14ac:dyDescent="0.25">
      <c r="B88" s="182" t="s">
        <v>96</v>
      </c>
      <c r="C88" s="335"/>
      <c r="D88" s="335" t="s">
        <v>159</v>
      </c>
      <c r="E88" s="336"/>
    </row>
    <row r="89" spans="1:15" s="334" customFormat="1" x14ac:dyDescent="0.25">
      <c r="B89" s="182" t="s">
        <v>91</v>
      </c>
      <c r="C89" s="335"/>
      <c r="D89" s="335" t="s">
        <v>53</v>
      </c>
      <c r="E89" s="336"/>
    </row>
  </sheetData>
  <mergeCells count="27">
    <mergeCell ref="A9:E9"/>
    <mergeCell ref="C11:D11"/>
    <mergeCell ref="A14:F14"/>
    <mergeCell ref="A16:A18"/>
    <mergeCell ref="B16:B18"/>
    <mergeCell ref="C16:C18"/>
    <mergeCell ref="D16:D18"/>
    <mergeCell ref="E16:E18"/>
    <mergeCell ref="F16:F18"/>
    <mergeCell ref="E38:F38"/>
    <mergeCell ref="A41:F41"/>
    <mergeCell ref="A43:A45"/>
    <mergeCell ref="B43:B45"/>
    <mergeCell ref="C43:C45"/>
    <mergeCell ref="D43:D45"/>
    <mergeCell ref="E43:E45"/>
    <mergeCell ref="F43:F45"/>
    <mergeCell ref="E64:F64"/>
    <mergeCell ref="A83:K84"/>
    <mergeCell ref="E79:F79"/>
    <mergeCell ref="A66:F66"/>
    <mergeCell ref="A68:A70"/>
    <mergeCell ref="B68:B70"/>
    <mergeCell ref="C68:C70"/>
    <mergeCell ref="D68:D70"/>
    <mergeCell ref="E68:E70"/>
    <mergeCell ref="F68:F70"/>
  </mergeCells>
  <pageMargins left="0.7" right="0.7" top="0.75" bottom="0.75" header="0.3" footer="0.3"/>
  <pageSetup paperSize="9" scale="5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8"/>
  <sheetViews>
    <sheetView tabSelected="1" zoomScaleNormal="100" workbookViewId="0">
      <selection activeCell="L27" sqref="L27"/>
    </sheetView>
  </sheetViews>
  <sheetFormatPr defaultColWidth="8.85546875" defaultRowHeight="15" x14ac:dyDescent="0.25"/>
  <cols>
    <col min="1" max="1" width="3.5703125" style="107" customWidth="1"/>
    <col min="2" max="2" width="25.5703125" style="107" bestFit="1" customWidth="1"/>
    <col min="3" max="4" width="8.85546875" style="107"/>
    <col min="5" max="5" width="10" style="107" customWidth="1"/>
    <col min="6" max="6" width="9.42578125" style="107" customWidth="1"/>
    <col min="7" max="16384" width="8.85546875" style="107"/>
  </cols>
  <sheetData>
    <row r="1" spans="1:12" s="103" customFormat="1" x14ac:dyDescent="0.25">
      <c r="A1" s="103" t="s">
        <v>89</v>
      </c>
      <c r="L1" s="104"/>
    </row>
    <row r="2" spans="1:12" s="103" customFormat="1" x14ac:dyDescent="0.25">
      <c r="A2" s="103" t="s">
        <v>87</v>
      </c>
      <c r="G2" s="103" t="s">
        <v>90</v>
      </c>
      <c r="I2" s="104"/>
    </row>
    <row r="3" spans="1:12" x14ac:dyDescent="0.25">
      <c r="A3" s="176"/>
      <c r="B3" s="176"/>
      <c r="C3" s="176"/>
      <c r="D3" s="176"/>
      <c r="E3" s="176"/>
      <c r="F3" s="176"/>
      <c r="G3" s="176"/>
    </row>
    <row r="4" spans="1:12" x14ac:dyDescent="0.25">
      <c r="A4" s="109" t="s">
        <v>53</v>
      </c>
      <c r="B4" s="176"/>
      <c r="C4" s="176"/>
      <c r="D4" s="176"/>
      <c r="E4" s="176"/>
      <c r="F4" s="176"/>
      <c r="G4" s="182" t="s">
        <v>91</v>
      </c>
    </row>
    <row r="5" spans="1:12" x14ac:dyDescent="0.25">
      <c r="A5" s="176" t="s">
        <v>93</v>
      </c>
      <c r="B5" s="176"/>
      <c r="C5" s="176"/>
      <c r="D5" s="176"/>
      <c r="E5" s="176"/>
      <c r="F5" s="176"/>
      <c r="G5" s="182" t="s">
        <v>92</v>
      </c>
    </row>
    <row r="6" spans="1:12" x14ac:dyDescent="0.25">
      <c r="A6" s="109" t="s">
        <v>54</v>
      </c>
      <c r="B6" s="176"/>
      <c r="C6" s="176"/>
      <c r="D6" s="176"/>
      <c r="E6" s="176"/>
      <c r="F6" s="176"/>
      <c r="G6" s="182" t="s">
        <v>94</v>
      </c>
    </row>
    <row r="7" spans="1:12" x14ac:dyDescent="0.25">
      <c r="A7" s="176" t="s">
        <v>50</v>
      </c>
      <c r="B7" s="176"/>
      <c r="C7" s="176"/>
      <c r="D7" s="176"/>
      <c r="E7" s="176"/>
      <c r="F7" s="176"/>
      <c r="G7" s="183" t="s">
        <v>95</v>
      </c>
    </row>
    <row r="8" spans="1:12" x14ac:dyDescent="0.25">
      <c r="A8" s="110"/>
      <c r="B8" s="110"/>
      <c r="C8" s="111"/>
      <c r="D8" s="110"/>
      <c r="E8" s="110"/>
      <c r="F8" s="110"/>
      <c r="G8" s="211" t="s">
        <v>124</v>
      </c>
    </row>
    <row r="9" spans="1:12" x14ac:dyDescent="0.25">
      <c r="A9" s="366" t="s">
        <v>88</v>
      </c>
      <c r="B9" s="366"/>
      <c r="C9" s="366"/>
      <c r="D9" s="366"/>
      <c r="E9" s="366"/>
      <c r="F9" s="151" t="s">
        <v>60</v>
      </c>
      <c r="G9" s="152"/>
    </row>
    <row r="10" spans="1:12" x14ac:dyDescent="0.25">
      <c r="A10" s="153"/>
      <c r="B10" s="153"/>
      <c r="C10" s="153"/>
      <c r="D10" s="153"/>
      <c r="E10" s="153"/>
      <c r="F10" s="151"/>
      <c r="G10" s="152"/>
    </row>
    <row r="11" spans="1:12" x14ac:dyDescent="0.25">
      <c r="A11" s="110" t="s">
        <v>162</v>
      </c>
      <c r="B11" s="110"/>
      <c r="C11" s="367">
        <v>44075</v>
      </c>
      <c r="D11" s="368"/>
      <c r="E11" s="117"/>
      <c r="F11" s="117"/>
      <c r="G11" s="118"/>
    </row>
    <row r="12" spans="1:12" x14ac:dyDescent="0.25">
      <c r="A12" s="119" t="s">
        <v>39</v>
      </c>
      <c r="B12" s="110"/>
      <c r="C12" s="242" t="s">
        <v>91</v>
      </c>
      <c r="D12" s="243"/>
      <c r="E12" s="117"/>
      <c r="F12" s="117"/>
      <c r="G12" s="118"/>
    </row>
    <row r="13" spans="1:12" x14ac:dyDescent="0.25">
      <c r="A13" s="153"/>
      <c r="B13" s="153"/>
      <c r="C13" s="153"/>
      <c r="D13" s="153"/>
      <c r="E13" s="153"/>
      <c r="F13" s="155"/>
      <c r="G13" s="152"/>
    </row>
    <row r="14" spans="1:12" x14ac:dyDescent="0.25">
      <c r="A14" s="381" t="s">
        <v>97</v>
      </c>
      <c r="B14" s="381"/>
      <c r="C14" s="381"/>
      <c r="D14" s="381"/>
      <c r="E14" s="381"/>
      <c r="F14" s="381"/>
      <c r="G14" s="154"/>
      <c r="I14" s="197"/>
    </row>
    <row r="15" spans="1:12" ht="15.75" thickBot="1" x14ac:dyDescent="0.3">
      <c r="A15" s="109"/>
      <c r="B15" s="109"/>
      <c r="C15" s="109"/>
      <c r="D15" s="150"/>
      <c r="E15" s="150"/>
      <c r="F15" s="109"/>
      <c r="G15" s="150"/>
    </row>
    <row r="16" spans="1:12" x14ac:dyDescent="0.25">
      <c r="A16" s="382" t="s">
        <v>0</v>
      </c>
      <c r="B16" s="385" t="s">
        <v>40</v>
      </c>
      <c r="C16" s="385" t="s">
        <v>41</v>
      </c>
      <c r="D16" s="385" t="s">
        <v>42</v>
      </c>
      <c r="E16" s="385" t="s">
        <v>43</v>
      </c>
      <c r="F16" s="385" t="s">
        <v>44</v>
      </c>
      <c r="G16" s="146" t="s">
        <v>45</v>
      </c>
    </row>
    <row r="17" spans="1:14" x14ac:dyDescent="0.25">
      <c r="A17" s="383"/>
      <c r="B17" s="386"/>
      <c r="C17" s="386"/>
      <c r="D17" s="386"/>
      <c r="E17" s="386"/>
      <c r="F17" s="386"/>
      <c r="G17" s="147" t="s">
        <v>1</v>
      </c>
    </row>
    <row r="18" spans="1:14" ht="15.75" thickBot="1" x14ac:dyDescent="0.3">
      <c r="A18" s="392"/>
      <c r="B18" s="393"/>
      <c r="C18" s="393"/>
      <c r="D18" s="393"/>
      <c r="E18" s="393"/>
      <c r="F18" s="393"/>
      <c r="G18" s="232" t="s">
        <v>84</v>
      </c>
    </row>
    <row r="19" spans="1:14" x14ac:dyDescent="0.25">
      <c r="A19" s="225">
        <v>1</v>
      </c>
      <c r="B19" s="226" t="s">
        <v>80</v>
      </c>
      <c r="C19" s="227">
        <v>0</v>
      </c>
      <c r="D19" s="227">
        <v>9.1710004806518555</v>
      </c>
      <c r="E19" s="228" t="s">
        <v>81</v>
      </c>
      <c r="F19" s="229">
        <v>8.3333333333333332E-3</v>
      </c>
      <c r="G19" s="230">
        <v>0.43402777777777773</v>
      </c>
      <c r="M19" s="329"/>
      <c r="N19" s="108"/>
    </row>
    <row r="20" spans="1:14" x14ac:dyDescent="0.25">
      <c r="A20" s="238">
        <v>2</v>
      </c>
      <c r="B20" s="234" t="s">
        <v>125</v>
      </c>
      <c r="C20" s="239">
        <v>9.1710004806518555</v>
      </c>
      <c r="D20" s="236">
        <v>3.8479995727539063</v>
      </c>
      <c r="E20" s="235" t="s">
        <v>126</v>
      </c>
      <c r="F20" s="240">
        <v>4.1666666666666666E-3</v>
      </c>
      <c r="G20" s="206">
        <v>0.43958333333333333</v>
      </c>
      <c r="M20" s="329"/>
    </row>
    <row r="21" spans="1:14" x14ac:dyDescent="0.25">
      <c r="A21" s="238">
        <v>3</v>
      </c>
      <c r="B21" s="234" t="s">
        <v>98</v>
      </c>
      <c r="C21" s="239">
        <v>13.019000053405762</v>
      </c>
      <c r="D21" s="236">
        <v>2.3600006103515625</v>
      </c>
      <c r="E21" s="235" t="s">
        <v>99</v>
      </c>
      <c r="F21" s="240">
        <v>6.9444444444444447E-4</v>
      </c>
      <c r="G21" s="206">
        <v>0.44374999999999998</v>
      </c>
      <c r="M21" s="329"/>
    </row>
    <row r="22" spans="1:14" x14ac:dyDescent="0.25">
      <c r="A22" s="238">
        <v>4</v>
      </c>
      <c r="B22" s="234" t="s">
        <v>85</v>
      </c>
      <c r="C22" s="239">
        <v>15.379000663757324</v>
      </c>
      <c r="D22" s="236">
        <v>0.24799919128417969</v>
      </c>
      <c r="E22" s="235" t="s">
        <v>79</v>
      </c>
      <c r="F22" s="240">
        <v>0</v>
      </c>
      <c r="G22" s="206">
        <v>0.44444444444444442</v>
      </c>
      <c r="M22" s="329"/>
    </row>
    <row r="23" spans="1:14" x14ac:dyDescent="0.25">
      <c r="A23" s="238">
        <v>5</v>
      </c>
      <c r="B23" s="234" t="s">
        <v>117</v>
      </c>
      <c r="C23" s="239">
        <v>15.626999855041504</v>
      </c>
      <c r="D23" s="236">
        <v>0.24799919128417969</v>
      </c>
      <c r="E23" s="235" t="s">
        <v>118</v>
      </c>
      <c r="F23" s="240">
        <v>1.3888888888888889E-3</v>
      </c>
      <c r="G23" s="206">
        <v>0.44444444444444442</v>
      </c>
      <c r="M23" s="329"/>
    </row>
    <row r="24" spans="1:14" ht="15.75" thickBot="1" x14ac:dyDescent="0.3">
      <c r="A24" s="199">
        <v>7</v>
      </c>
      <c r="B24" s="200" t="s">
        <v>80</v>
      </c>
      <c r="C24" s="201">
        <v>17.641000747680664</v>
      </c>
      <c r="D24" s="201"/>
      <c r="E24" s="202" t="s">
        <v>81</v>
      </c>
      <c r="F24" s="201"/>
      <c r="G24" s="203">
        <v>0.4458333333333333</v>
      </c>
      <c r="M24" s="329"/>
    </row>
    <row r="25" spans="1:14" x14ac:dyDescent="0.25">
      <c r="A25" s="157"/>
      <c r="B25" s="150"/>
      <c r="C25" s="150"/>
      <c r="D25" s="158"/>
      <c r="E25" s="159"/>
      <c r="F25" s="160" t="s">
        <v>46</v>
      </c>
      <c r="G25" s="207" t="s">
        <v>51</v>
      </c>
    </row>
    <row r="26" spans="1:14" x14ac:dyDescent="0.25">
      <c r="A26" s="157"/>
      <c r="B26" s="150"/>
      <c r="C26" s="150"/>
      <c r="D26" s="158"/>
      <c r="E26" s="161"/>
      <c r="F26" s="162" t="s">
        <v>47</v>
      </c>
      <c r="G26" s="208">
        <v>15.680999755859375</v>
      </c>
    </row>
    <row r="27" spans="1:14" x14ac:dyDescent="0.25">
      <c r="A27" s="157"/>
      <c r="B27" s="150"/>
      <c r="C27" s="150"/>
      <c r="D27" s="158"/>
      <c r="E27" s="161"/>
      <c r="F27" s="162" t="s">
        <v>48</v>
      </c>
      <c r="G27" s="209">
        <v>1.1597222752041288E-2</v>
      </c>
    </row>
    <row r="28" spans="1:14" ht="15.75" thickBot="1" x14ac:dyDescent="0.3">
      <c r="A28" s="163"/>
      <c r="B28" s="164"/>
      <c r="C28" s="164"/>
      <c r="D28" s="165"/>
      <c r="E28" s="379" t="s">
        <v>49</v>
      </c>
      <c r="F28" s="394"/>
      <c r="G28" s="237">
        <v>56.338918704693327</v>
      </c>
      <c r="I28" s="247"/>
    </row>
    <row r="29" spans="1:14" x14ac:dyDescent="0.25">
      <c r="A29" s="166"/>
      <c r="B29" s="166"/>
      <c r="C29" s="167"/>
      <c r="D29" s="166"/>
      <c r="E29" s="166"/>
      <c r="F29" s="166"/>
      <c r="G29" s="168"/>
    </row>
    <row r="30" spans="1:14" x14ac:dyDescent="0.25">
      <c r="A30" s="381" t="s">
        <v>151</v>
      </c>
      <c r="B30" s="381"/>
      <c r="C30" s="381"/>
      <c r="D30" s="381"/>
      <c r="E30" s="381"/>
      <c r="F30" s="381"/>
      <c r="G30" s="154"/>
    </row>
    <row r="31" spans="1:14" ht="15.75" thickBot="1" x14ac:dyDescent="0.3">
      <c r="A31" s="109"/>
      <c r="B31" s="109"/>
      <c r="C31" s="109"/>
      <c r="D31" s="150"/>
      <c r="E31" s="150"/>
      <c r="F31" s="109"/>
      <c r="G31" s="150"/>
    </row>
    <row r="32" spans="1:14" x14ac:dyDescent="0.25">
      <c r="A32" s="388" t="s">
        <v>0</v>
      </c>
      <c r="B32" s="390" t="s">
        <v>40</v>
      </c>
      <c r="C32" s="390" t="s">
        <v>41</v>
      </c>
      <c r="D32" s="385" t="s">
        <v>42</v>
      </c>
      <c r="E32" s="390" t="s">
        <v>43</v>
      </c>
      <c r="F32" s="390" t="s">
        <v>44</v>
      </c>
      <c r="G32" s="233" t="s">
        <v>45</v>
      </c>
    </row>
    <row r="33" spans="1:11" x14ac:dyDescent="0.25">
      <c r="A33" s="383"/>
      <c r="B33" s="386"/>
      <c r="C33" s="386"/>
      <c r="D33" s="386"/>
      <c r="E33" s="386"/>
      <c r="F33" s="386"/>
      <c r="G33" s="241">
        <v>2</v>
      </c>
    </row>
    <row r="34" spans="1:11" ht="15.75" thickBot="1" x14ac:dyDescent="0.3">
      <c r="A34" s="383"/>
      <c r="B34" s="386"/>
      <c r="C34" s="386"/>
      <c r="D34" s="393"/>
      <c r="E34" s="386"/>
      <c r="F34" s="386"/>
      <c r="G34" s="266" t="s">
        <v>84</v>
      </c>
    </row>
    <row r="35" spans="1:11" x14ac:dyDescent="0.25">
      <c r="A35" s="225">
        <v>1</v>
      </c>
      <c r="B35" s="226" t="s">
        <v>80</v>
      </c>
      <c r="C35" s="227">
        <v>0</v>
      </c>
      <c r="D35" s="227">
        <v>2.2350001335144043</v>
      </c>
      <c r="E35" s="228" t="s">
        <v>81</v>
      </c>
      <c r="F35" s="229">
        <v>1.3888888888888889E-3</v>
      </c>
      <c r="G35" s="230">
        <v>0.58024305555555555</v>
      </c>
      <c r="J35" s="329"/>
      <c r="K35" s="108"/>
    </row>
    <row r="36" spans="1:11" x14ac:dyDescent="0.25">
      <c r="A36" s="299">
        <v>2</v>
      </c>
      <c r="B36" s="284" t="s">
        <v>85</v>
      </c>
      <c r="C36" s="300">
        <v>2.2350001335144043</v>
      </c>
      <c r="D36" s="294">
        <v>2.3410000801086426</v>
      </c>
      <c r="E36" s="293" t="s">
        <v>86</v>
      </c>
      <c r="F36" s="303">
        <v>2.0833333333333333E-3</v>
      </c>
      <c r="G36" s="206">
        <v>0.58177013451463266</v>
      </c>
      <c r="J36" s="329"/>
    </row>
    <row r="37" spans="1:11" x14ac:dyDescent="0.25">
      <c r="A37" s="299">
        <v>3</v>
      </c>
      <c r="B37" s="284" t="s">
        <v>98</v>
      </c>
      <c r="C37" s="300">
        <v>4.5760002136230469</v>
      </c>
      <c r="D37" s="294">
        <v>3.8590002059936523</v>
      </c>
      <c r="E37" s="293" t="s">
        <v>99</v>
      </c>
      <c r="F37" s="303">
        <v>3.472222222222222E-3</v>
      </c>
      <c r="G37" s="206">
        <v>0.58368583636161808</v>
      </c>
      <c r="J37" s="329"/>
    </row>
    <row r="38" spans="1:11" x14ac:dyDescent="0.25">
      <c r="A38" s="299">
        <v>4</v>
      </c>
      <c r="B38" s="284" t="s">
        <v>125</v>
      </c>
      <c r="C38" s="300">
        <v>8.4350004196166992</v>
      </c>
      <c r="D38" s="294">
        <v>9.8779993057250977</v>
      </c>
      <c r="E38" s="293" t="s">
        <v>126</v>
      </c>
      <c r="F38" s="303">
        <v>7.6388888888888886E-3</v>
      </c>
      <c r="G38" s="206">
        <v>0.58697831349366769</v>
      </c>
      <c r="J38" s="329"/>
    </row>
    <row r="39" spans="1:11" x14ac:dyDescent="0.25">
      <c r="A39" s="299">
        <v>5</v>
      </c>
      <c r="B39" s="284" t="s">
        <v>129</v>
      </c>
      <c r="C39" s="300">
        <v>18.312999725341797</v>
      </c>
      <c r="D39" s="294">
        <v>1.0240001678466797</v>
      </c>
      <c r="E39" s="293" t="s">
        <v>132</v>
      </c>
      <c r="F39" s="303">
        <v>6.9444444444444447E-4</v>
      </c>
      <c r="G39" s="206">
        <v>0.5949957601268826</v>
      </c>
      <c r="J39" s="329"/>
    </row>
    <row r="40" spans="1:11" x14ac:dyDescent="0.25">
      <c r="A40" s="299">
        <v>6</v>
      </c>
      <c r="B40" s="284" t="s">
        <v>65</v>
      </c>
      <c r="C40" s="300">
        <v>19.336999893188477</v>
      </c>
      <c r="D40" s="294">
        <v>1.0400009155273437</v>
      </c>
      <c r="E40" s="293" t="s">
        <v>133</v>
      </c>
      <c r="F40" s="303">
        <v>6.9444444444444447E-4</v>
      </c>
      <c r="G40" s="206">
        <v>0.59570342854899538</v>
      </c>
      <c r="J40" s="329"/>
    </row>
    <row r="41" spans="1:11" x14ac:dyDescent="0.25">
      <c r="A41" s="299">
        <v>7</v>
      </c>
      <c r="B41" s="284" t="s">
        <v>130</v>
      </c>
      <c r="C41" s="300">
        <v>20.37700080871582</v>
      </c>
      <c r="D41" s="294">
        <v>0.97900009155273438</v>
      </c>
      <c r="E41" s="293" t="s">
        <v>134</v>
      </c>
      <c r="F41" s="303">
        <v>6.9444444444444447E-4</v>
      </c>
      <c r="G41" s="206">
        <v>0.59642215428151468</v>
      </c>
      <c r="J41" s="329"/>
    </row>
    <row r="42" spans="1:11" x14ac:dyDescent="0.25">
      <c r="A42" s="299">
        <v>8</v>
      </c>
      <c r="B42" s="284" t="s">
        <v>63</v>
      </c>
      <c r="C42" s="300">
        <v>21.356000900268555</v>
      </c>
      <c r="D42" s="294">
        <v>8.39996337890625E-2</v>
      </c>
      <c r="E42" s="293" t="s">
        <v>150</v>
      </c>
      <c r="F42" s="303">
        <v>0</v>
      </c>
      <c r="G42" s="206">
        <v>0.59703563084033795</v>
      </c>
      <c r="J42" s="329"/>
    </row>
    <row r="43" spans="1:11" x14ac:dyDescent="0.25">
      <c r="A43" s="299">
        <v>9</v>
      </c>
      <c r="B43" s="284" t="s">
        <v>63</v>
      </c>
      <c r="C43" s="300">
        <v>21.440000534057617</v>
      </c>
      <c r="D43" s="294">
        <v>1.0459995269775391</v>
      </c>
      <c r="E43" s="293" t="s">
        <v>64</v>
      </c>
      <c r="F43" s="303">
        <v>6.9444444444444447E-4</v>
      </c>
      <c r="G43" s="206">
        <v>0.59711654589743146</v>
      </c>
      <c r="J43" s="329"/>
    </row>
    <row r="44" spans="1:11" x14ac:dyDescent="0.25">
      <c r="A44" s="299">
        <v>10</v>
      </c>
      <c r="B44" s="284" t="s">
        <v>130</v>
      </c>
      <c r="C44" s="300">
        <v>22.486000061035156</v>
      </c>
      <c r="D44" s="294">
        <v>1.0249996185302734</v>
      </c>
      <c r="E44" s="293" t="s">
        <v>135</v>
      </c>
      <c r="F44" s="303">
        <v>1.3888888888888889E-3</v>
      </c>
      <c r="G44" s="206">
        <v>0.59787510494746576</v>
      </c>
      <c r="J44" s="329"/>
    </row>
    <row r="45" spans="1:11" x14ac:dyDescent="0.25">
      <c r="A45" s="299">
        <v>11</v>
      </c>
      <c r="B45" s="284" t="s">
        <v>65</v>
      </c>
      <c r="C45" s="300">
        <v>23.51099967956543</v>
      </c>
      <c r="D45" s="294">
        <v>1.0340003967285156</v>
      </c>
      <c r="E45" s="293" t="s">
        <v>66</v>
      </c>
      <c r="F45" s="303">
        <v>6.9444444444444447E-4</v>
      </c>
      <c r="G45" s="206">
        <v>0.59861695543104965</v>
      </c>
      <c r="J45" s="329"/>
    </row>
    <row r="46" spans="1:11" x14ac:dyDescent="0.25">
      <c r="A46" s="299">
        <v>12</v>
      </c>
      <c r="B46" s="284" t="s">
        <v>129</v>
      </c>
      <c r="C46" s="300">
        <v>24.545000076293945</v>
      </c>
      <c r="D46" s="294">
        <v>1.2100009918212891</v>
      </c>
      <c r="E46" s="293" t="s">
        <v>136</v>
      </c>
      <c r="F46" s="303">
        <v>6.9444444444444447E-4</v>
      </c>
      <c r="G46" s="206">
        <v>0.59936531975867935</v>
      </c>
      <c r="J46" s="329"/>
    </row>
    <row r="47" spans="1:11" x14ac:dyDescent="0.25">
      <c r="A47" s="299">
        <v>13</v>
      </c>
      <c r="B47" s="284" t="s">
        <v>128</v>
      </c>
      <c r="C47" s="300">
        <v>25.755001068115234</v>
      </c>
      <c r="D47" s="294">
        <v>0.404998779296875</v>
      </c>
      <c r="E47" s="293" t="s">
        <v>140</v>
      </c>
      <c r="F47" s="303">
        <v>0</v>
      </c>
      <c r="G47" s="206">
        <v>0.60020606177649138</v>
      </c>
      <c r="J47" s="329"/>
    </row>
    <row r="48" spans="1:11" x14ac:dyDescent="0.25">
      <c r="A48" s="299">
        <v>14</v>
      </c>
      <c r="B48" s="284" t="s">
        <v>106</v>
      </c>
      <c r="C48" s="300">
        <v>26.159999847412109</v>
      </c>
      <c r="D48" s="294">
        <v>0.71899986267089844</v>
      </c>
      <c r="E48" s="293" t="s">
        <v>107</v>
      </c>
      <c r="F48" s="303">
        <v>6.9444444444444447E-4</v>
      </c>
      <c r="G48" s="206">
        <v>0.60046891224455479</v>
      </c>
      <c r="J48" s="329"/>
    </row>
    <row r="49" spans="1:10" x14ac:dyDescent="0.25">
      <c r="A49" s="299">
        <v>15</v>
      </c>
      <c r="B49" s="284" t="s">
        <v>77</v>
      </c>
      <c r="C49" s="300">
        <v>26.878999710083008</v>
      </c>
      <c r="D49" s="294">
        <v>1.6520004272460937</v>
      </c>
      <c r="E49" s="293" t="s">
        <v>141</v>
      </c>
      <c r="F49" s="303">
        <v>6.9444444444444447E-4</v>
      </c>
      <c r="G49" s="206">
        <v>0.60093555293892142</v>
      </c>
      <c r="J49" s="329"/>
    </row>
    <row r="50" spans="1:10" x14ac:dyDescent="0.25">
      <c r="A50" s="299">
        <v>16</v>
      </c>
      <c r="B50" s="284" t="s">
        <v>67</v>
      </c>
      <c r="C50" s="300">
        <v>28.531000137329102</v>
      </c>
      <c r="D50" s="294">
        <v>2.6949996948242187</v>
      </c>
      <c r="E50" s="293" t="s">
        <v>68</v>
      </c>
      <c r="F50" s="303">
        <v>2.7777777777777779E-3</v>
      </c>
      <c r="G50" s="206">
        <v>0.60197916666666662</v>
      </c>
      <c r="J50" s="329"/>
    </row>
    <row r="51" spans="1:10" ht="15.75" thickBot="1" x14ac:dyDescent="0.3">
      <c r="A51" s="299">
        <v>17</v>
      </c>
      <c r="B51" s="284" t="s">
        <v>152</v>
      </c>
      <c r="C51" s="300">
        <v>31.22599983215332</v>
      </c>
      <c r="D51" s="294">
        <v>-31.22599983215332</v>
      </c>
      <c r="E51" s="293"/>
      <c r="F51" s="293" t="s">
        <v>52</v>
      </c>
      <c r="G51" s="206">
        <v>0.604269888691645</v>
      </c>
      <c r="J51" s="329"/>
    </row>
    <row r="52" spans="1:10" x14ac:dyDescent="0.25">
      <c r="A52" s="285"/>
      <c r="B52" s="286"/>
      <c r="C52" s="286"/>
      <c r="D52" s="287"/>
      <c r="E52" s="301"/>
      <c r="F52" s="288" t="s">
        <v>46</v>
      </c>
      <c r="G52" s="207" t="s">
        <v>51</v>
      </c>
    </row>
    <row r="53" spans="1:10" x14ac:dyDescent="0.25">
      <c r="A53" s="289"/>
      <c r="B53" s="290"/>
      <c r="C53" s="290"/>
      <c r="D53" s="291"/>
      <c r="E53" s="302"/>
      <c r="F53" s="292" t="s">
        <v>47</v>
      </c>
      <c r="G53" s="208">
        <v>31.22599983215332</v>
      </c>
    </row>
    <row r="54" spans="1:10" x14ac:dyDescent="0.25">
      <c r="A54" s="289"/>
      <c r="B54" s="290"/>
      <c r="C54" s="290"/>
      <c r="D54" s="291"/>
      <c r="E54" s="302"/>
      <c r="F54" s="292" t="s">
        <v>48</v>
      </c>
      <c r="G54" s="209">
        <v>2.4027776718139649E-2</v>
      </c>
    </row>
    <row r="55" spans="1:10" ht="15.75" thickBot="1" x14ac:dyDescent="0.3">
      <c r="A55" s="295"/>
      <c r="B55" s="296"/>
      <c r="C55" s="296"/>
      <c r="D55" s="297"/>
      <c r="E55" s="395" t="s">
        <v>49</v>
      </c>
      <c r="F55" s="396"/>
      <c r="G55" s="298">
        <v>54.14913504491971</v>
      </c>
    </row>
    <row r="56" spans="1:10" x14ac:dyDescent="0.25">
      <c r="A56" s="166"/>
      <c r="B56" s="166"/>
      <c r="C56" s="166"/>
      <c r="D56" s="166"/>
      <c r="E56" s="166"/>
      <c r="F56" s="166"/>
      <c r="G56" s="166"/>
    </row>
    <row r="57" spans="1:10" x14ac:dyDescent="0.25">
      <c r="A57" s="150"/>
      <c r="B57" s="150"/>
      <c r="C57" s="150"/>
      <c r="D57" s="150"/>
      <c r="E57" s="150"/>
      <c r="F57" s="150"/>
      <c r="G57" s="150"/>
    </row>
    <row r="58" spans="1:10" x14ac:dyDescent="0.25">
      <c r="A58" s="150"/>
      <c r="B58" s="150"/>
      <c r="C58" s="150"/>
      <c r="D58" s="150"/>
      <c r="E58" s="150"/>
      <c r="F58" s="150"/>
      <c r="G58" s="150"/>
    </row>
    <row r="59" spans="1:10" x14ac:dyDescent="0.25">
      <c r="A59" s="150"/>
      <c r="B59" s="150"/>
      <c r="C59" s="150"/>
      <c r="D59" s="150"/>
      <c r="E59" s="150"/>
      <c r="F59" s="150"/>
      <c r="G59" s="150"/>
    </row>
    <row r="60" spans="1:10" x14ac:dyDescent="0.25">
      <c r="A60" s="150"/>
      <c r="B60" s="150"/>
      <c r="C60" s="150"/>
      <c r="D60" s="150"/>
      <c r="E60" s="150"/>
      <c r="F60" s="150"/>
      <c r="G60" s="150"/>
    </row>
    <row r="61" spans="1:10" x14ac:dyDescent="0.25">
      <c r="A61" s="150"/>
      <c r="B61" s="150"/>
      <c r="C61" s="150"/>
      <c r="D61" s="150"/>
      <c r="E61" s="150"/>
      <c r="F61" s="150"/>
      <c r="G61" s="150"/>
    </row>
    <row r="62" spans="1:10" x14ac:dyDescent="0.25">
      <c r="A62" s="150"/>
      <c r="B62" s="150"/>
      <c r="C62" s="150"/>
      <c r="D62" s="150"/>
      <c r="E62" s="150"/>
      <c r="F62" s="150"/>
      <c r="G62" s="150"/>
    </row>
    <row r="63" spans="1:10" x14ac:dyDescent="0.25">
      <c r="A63" s="150"/>
      <c r="B63" s="150"/>
      <c r="C63" s="150"/>
      <c r="D63" s="150"/>
      <c r="E63" s="150"/>
      <c r="F63" s="150"/>
      <c r="G63" s="150"/>
    </row>
    <row r="64" spans="1:10" x14ac:dyDescent="0.25">
      <c r="A64" s="150"/>
      <c r="B64" s="150"/>
      <c r="C64" s="150"/>
      <c r="D64" s="150"/>
      <c r="E64" s="150"/>
      <c r="F64" s="150"/>
      <c r="G64" s="150"/>
    </row>
    <row r="65" spans="1:15" x14ac:dyDescent="0.25">
      <c r="A65" s="150"/>
      <c r="B65" s="150"/>
      <c r="C65" s="150"/>
      <c r="D65" s="150"/>
      <c r="E65" s="150"/>
      <c r="F65" s="150"/>
      <c r="G65" s="150"/>
    </row>
    <row r="66" spans="1:15" x14ac:dyDescent="0.25">
      <c r="A66" s="150"/>
      <c r="B66" s="150"/>
      <c r="C66" s="150"/>
      <c r="D66" s="150"/>
      <c r="E66" s="150"/>
      <c r="F66" s="150"/>
      <c r="G66" s="150"/>
    </row>
    <row r="67" spans="1:15" x14ac:dyDescent="0.25">
      <c r="A67" s="150"/>
      <c r="B67" s="150"/>
      <c r="C67" s="150"/>
      <c r="D67" s="150"/>
      <c r="E67" s="150"/>
      <c r="F67" s="150"/>
      <c r="G67" s="150"/>
    </row>
    <row r="68" spans="1:15" x14ac:dyDescent="0.25">
      <c r="A68" s="150"/>
      <c r="B68" s="150"/>
      <c r="C68" s="150"/>
      <c r="D68" s="150"/>
      <c r="E68" s="150"/>
      <c r="F68" s="150"/>
      <c r="G68" s="150"/>
    </row>
    <row r="69" spans="1:15" x14ac:dyDescent="0.25">
      <c r="A69" s="150"/>
      <c r="B69" s="150"/>
      <c r="C69" s="150"/>
      <c r="D69" s="150"/>
      <c r="E69" s="150"/>
      <c r="F69" s="150"/>
      <c r="G69" s="150"/>
    </row>
    <row r="70" spans="1:15" s="109" customFormat="1" x14ac:dyDescent="0.25">
      <c r="A70" s="177" t="s">
        <v>55</v>
      </c>
      <c r="B70" s="178"/>
      <c r="C70" s="178"/>
      <c r="D70" s="179"/>
      <c r="E70" s="179"/>
      <c r="F70" s="180"/>
    </row>
    <row r="71" spans="1:15" s="109" customFormat="1" x14ac:dyDescent="0.25">
      <c r="A71" s="109" t="s">
        <v>56</v>
      </c>
    </row>
    <row r="72" spans="1:15" s="109" customFormat="1" ht="12.75" customHeight="1" x14ac:dyDescent="0.25">
      <c r="A72" s="356" t="s">
        <v>57</v>
      </c>
      <c r="B72" s="356"/>
      <c r="C72" s="356"/>
      <c r="D72" s="356"/>
      <c r="E72" s="356"/>
      <c r="F72" s="356"/>
      <c r="G72" s="356"/>
      <c r="H72" s="356"/>
      <c r="I72" s="356"/>
      <c r="J72" s="356"/>
      <c r="K72" s="356"/>
      <c r="L72" s="181"/>
      <c r="M72" s="181"/>
      <c r="N72" s="181"/>
      <c r="O72" s="181"/>
    </row>
    <row r="73" spans="1:15" s="109" customFormat="1" x14ac:dyDescent="0.25">
      <c r="A73" s="356"/>
      <c r="B73" s="356"/>
      <c r="C73" s="356"/>
      <c r="D73" s="356"/>
      <c r="E73" s="356"/>
      <c r="F73" s="356"/>
      <c r="G73" s="356"/>
      <c r="H73" s="356"/>
      <c r="I73" s="356"/>
      <c r="J73" s="356"/>
      <c r="K73" s="356"/>
      <c r="L73" s="181"/>
      <c r="M73" s="181"/>
      <c r="N73" s="181"/>
      <c r="O73" s="181"/>
    </row>
    <row r="74" spans="1:15" s="149" customFormat="1" x14ac:dyDescent="0.25">
      <c r="A74" s="105"/>
      <c r="B74" s="103"/>
    </row>
    <row r="75" spans="1:15" s="334" customFormat="1" x14ac:dyDescent="0.25">
      <c r="B75" s="335" t="s">
        <v>158</v>
      </c>
      <c r="C75" s="335"/>
      <c r="D75" s="335"/>
      <c r="E75" s="336"/>
    </row>
    <row r="76" spans="1:15" s="334" customFormat="1" x14ac:dyDescent="0.25">
      <c r="B76" s="335"/>
      <c r="C76" s="335"/>
      <c r="D76" s="335"/>
      <c r="E76" s="336"/>
    </row>
    <row r="77" spans="1:15" s="334" customFormat="1" x14ac:dyDescent="0.25">
      <c r="B77" s="182" t="s">
        <v>96</v>
      </c>
      <c r="C77" s="335"/>
      <c r="D77" s="335" t="s">
        <v>159</v>
      </c>
      <c r="E77" s="336"/>
    </row>
    <row r="78" spans="1:15" s="334" customFormat="1" x14ac:dyDescent="0.25">
      <c r="B78" s="182" t="s">
        <v>91</v>
      </c>
      <c r="C78" s="335"/>
      <c r="D78" s="335" t="s">
        <v>53</v>
      </c>
      <c r="E78" s="336"/>
    </row>
  </sheetData>
  <mergeCells count="19">
    <mergeCell ref="A72:K73"/>
    <mergeCell ref="E28:F28"/>
    <mergeCell ref="A30:F30"/>
    <mergeCell ref="A32:A34"/>
    <mergeCell ref="B32:B34"/>
    <mergeCell ref="C32:C34"/>
    <mergeCell ref="D32:D34"/>
    <mergeCell ref="E32:E34"/>
    <mergeCell ref="F32:F34"/>
    <mergeCell ref="E55:F55"/>
    <mergeCell ref="A9:E9"/>
    <mergeCell ref="C11:D11"/>
    <mergeCell ref="A14:F14"/>
    <mergeCell ref="A16:A18"/>
    <mergeCell ref="B16:B18"/>
    <mergeCell ref="C16:C18"/>
    <mergeCell ref="D16:D18"/>
    <mergeCell ref="E16:E18"/>
    <mergeCell ref="F16:F18"/>
  </mergeCells>
  <pageMargins left="0.7" right="0.7" top="0.75" bottom="0.75" header="0.3" footer="0.3"/>
  <pageSetup paperSize="9" scale="66" fitToWidth="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pageSetUpPr fitToPage="1"/>
  </sheetPr>
  <dimension ref="A1:Q39"/>
  <sheetViews>
    <sheetView zoomScaleNormal="100" workbookViewId="0">
      <selection activeCell="D23" sqref="D23"/>
    </sheetView>
  </sheetViews>
  <sheetFormatPr defaultColWidth="9.140625" defaultRowHeight="12.75" x14ac:dyDescent="0.2"/>
  <cols>
    <col min="1" max="1" width="3.140625" style="75" bestFit="1" customWidth="1"/>
    <col min="2" max="2" width="17.140625" style="75" customWidth="1"/>
    <col min="3" max="5" width="7.42578125" style="75" customWidth="1"/>
    <col min="6" max="6" width="9.85546875" style="75" customWidth="1"/>
    <col min="7" max="22" width="5" style="75" customWidth="1"/>
    <col min="23" max="16384" width="9.140625" style="75"/>
  </cols>
  <sheetData>
    <row r="1" spans="1:17" s="67" customFormat="1" ht="18.75" x14ac:dyDescent="0.3">
      <c r="A1" s="409" t="s">
        <v>33</v>
      </c>
      <c r="B1" s="409"/>
      <c r="C1" s="409"/>
      <c r="D1" s="409"/>
      <c r="E1" s="409"/>
      <c r="F1" s="94" t="e">
        <f ca="1">pikasRoute()</f>
        <v>#NAME?</v>
      </c>
      <c r="G1" s="93"/>
      <c r="I1" s="97" t="s">
        <v>36</v>
      </c>
      <c r="J1" s="97"/>
      <c r="K1" s="97"/>
      <c r="L1" s="416" t="e">
        <f ca="1">IF(LEFT(pikasTransport(),3)="mar","2","4") &amp; pikasRoute("00") &amp; LEFT(SUBSTITUTE(pikasRoute(),pikasRoute("0"),"") &amp; "0000",4)</f>
        <v>#NAME?</v>
      </c>
      <c r="M1" s="416"/>
      <c r="N1" s="98"/>
      <c r="O1" s="415" t="e">
        <f ca="1">pikasDate()</f>
        <v>#NAME?</v>
      </c>
      <c r="P1" s="415"/>
      <c r="Q1" s="415"/>
    </row>
    <row r="2" spans="1:17" s="67" customFormat="1" ht="19.5" thickBot="1" x14ac:dyDescent="0.35">
      <c r="A2" s="410" t="e">
        <f ca="1">pikasDirectionName("A&gt;B")</f>
        <v>#NAME?</v>
      </c>
      <c r="B2" s="410"/>
      <c r="C2" s="410"/>
      <c r="D2" s="410"/>
      <c r="E2" s="410"/>
      <c r="F2" s="410"/>
      <c r="G2" s="95"/>
      <c r="H2" s="95"/>
      <c r="I2" s="96"/>
      <c r="J2" s="96"/>
      <c r="K2" s="96"/>
      <c r="L2" s="96"/>
    </row>
    <row r="3" spans="1:17" ht="22.5" customHeight="1" x14ac:dyDescent="0.2">
      <c r="A3" s="411" t="s">
        <v>0</v>
      </c>
      <c r="B3" s="397" t="s">
        <v>9</v>
      </c>
      <c r="C3" s="397" t="s">
        <v>5</v>
      </c>
      <c r="D3" s="397" t="s">
        <v>32</v>
      </c>
      <c r="E3" s="397" t="s">
        <v>7</v>
      </c>
      <c r="F3" s="397" t="s">
        <v>8</v>
      </c>
      <c r="G3" s="59" t="s">
        <v>10</v>
      </c>
      <c r="H3" s="60" t="s">
        <v>11</v>
      </c>
      <c r="I3" s="66"/>
    </row>
    <row r="4" spans="1:17" x14ac:dyDescent="0.2">
      <c r="A4" s="412"/>
      <c r="B4" s="398"/>
      <c r="C4" s="398"/>
      <c r="D4" s="398"/>
      <c r="E4" s="398"/>
      <c r="F4" s="398"/>
      <c r="G4" s="99">
        <v>1</v>
      </c>
      <c r="H4" s="100">
        <f>G4+2</f>
        <v>3</v>
      </c>
      <c r="I4" s="66"/>
    </row>
    <row r="5" spans="1:17" ht="13.5" thickBot="1" x14ac:dyDescent="0.25">
      <c r="A5" s="413"/>
      <c r="B5" s="399"/>
      <c r="C5" s="414"/>
      <c r="D5" s="414"/>
      <c r="E5" s="414"/>
      <c r="F5" s="414"/>
      <c r="G5" s="61" t="e">
        <f ca="1">pikasLineRoute() &amp; "-" &amp; pikasLineName()</f>
        <v>#NAME?</v>
      </c>
      <c r="H5" s="62" t="e">
        <f ca="1">pikasLineRoute() &amp; "-" &amp; pikasLineName()</f>
        <v>#NAME?</v>
      </c>
      <c r="I5" s="66"/>
    </row>
    <row r="6" spans="1:17" x14ac:dyDescent="0.2">
      <c r="A6" s="76" t="e">
        <f t="shared" ref="A6:A15" ca="1" si="0">IF(B6&lt;&gt;"",OFFSET(A6,-1,0)+1,"")</f>
        <v>#NAME?</v>
      </c>
      <c r="B6" s="74" t="e">
        <f t="shared" ref="B6:B15" ca="1" si="1">pikasStopName()</f>
        <v>#NAME?</v>
      </c>
      <c r="C6" s="77" t="e">
        <f t="shared" ref="C6:C15" ca="1" si="2">pikasStopKm()</f>
        <v>#NAME?</v>
      </c>
      <c r="D6" s="77"/>
      <c r="E6" s="78" t="e">
        <f t="shared" ref="E6:E15" ca="1" si="3">pikasStopNum()</f>
        <v>#NAME?</v>
      </c>
      <c r="F6" s="79"/>
      <c r="G6" s="85"/>
      <c r="H6" s="86"/>
      <c r="I6" s="66"/>
    </row>
    <row r="7" spans="1:17" x14ac:dyDescent="0.2">
      <c r="A7" s="76" t="e">
        <f t="shared" ca="1" si="0"/>
        <v>#NAME?</v>
      </c>
      <c r="B7" s="74" t="e">
        <f t="shared" ca="1" si="1"/>
        <v>#NAME?</v>
      </c>
      <c r="C7" s="77" t="e">
        <f t="shared" ca="1" si="2"/>
        <v>#NAME?</v>
      </c>
      <c r="D7" s="77"/>
      <c r="E7" s="78" t="e">
        <f t="shared" ca="1" si="3"/>
        <v>#NAME?</v>
      </c>
      <c r="F7" s="79"/>
      <c r="G7" s="85"/>
      <c r="H7" s="86"/>
      <c r="I7" s="66"/>
    </row>
    <row r="8" spans="1:17" x14ac:dyDescent="0.2">
      <c r="A8" s="76" t="e">
        <f t="shared" ca="1" si="0"/>
        <v>#NAME?</v>
      </c>
      <c r="B8" s="74" t="e">
        <f t="shared" ca="1" si="1"/>
        <v>#NAME?</v>
      </c>
      <c r="C8" s="77" t="e">
        <f t="shared" ca="1" si="2"/>
        <v>#NAME?</v>
      </c>
      <c r="D8" s="77"/>
      <c r="E8" s="78" t="e">
        <f t="shared" ca="1" si="3"/>
        <v>#NAME?</v>
      </c>
      <c r="F8" s="79"/>
      <c r="G8" s="85"/>
      <c r="H8" s="86"/>
      <c r="I8" s="66"/>
    </row>
    <row r="9" spans="1:17" x14ac:dyDescent="0.2">
      <c r="A9" s="76" t="e">
        <f t="shared" ca="1" si="0"/>
        <v>#NAME?</v>
      </c>
      <c r="B9" s="74" t="e">
        <f t="shared" ca="1" si="1"/>
        <v>#NAME?</v>
      </c>
      <c r="C9" s="77" t="e">
        <f t="shared" ca="1" si="2"/>
        <v>#NAME?</v>
      </c>
      <c r="D9" s="77"/>
      <c r="E9" s="78" t="e">
        <f t="shared" ca="1" si="3"/>
        <v>#NAME?</v>
      </c>
      <c r="F9" s="79"/>
      <c r="G9" s="85"/>
      <c r="H9" s="86"/>
      <c r="I9" s="66"/>
    </row>
    <row r="10" spans="1:17" x14ac:dyDescent="0.2">
      <c r="A10" s="76" t="e">
        <f t="shared" ca="1" si="0"/>
        <v>#NAME?</v>
      </c>
      <c r="B10" s="74" t="e">
        <f t="shared" ca="1" si="1"/>
        <v>#NAME?</v>
      </c>
      <c r="C10" s="77" t="e">
        <f t="shared" ca="1" si="2"/>
        <v>#NAME?</v>
      </c>
      <c r="D10" s="77"/>
      <c r="E10" s="78" t="e">
        <f t="shared" ca="1" si="3"/>
        <v>#NAME?</v>
      </c>
      <c r="F10" s="79"/>
      <c r="G10" s="85"/>
      <c r="H10" s="86"/>
      <c r="I10" s="66"/>
    </row>
    <row r="11" spans="1:17" x14ac:dyDescent="0.2">
      <c r="A11" s="76" t="e">
        <f t="shared" ca="1" si="0"/>
        <v>#NAME?</v>
      </c>
      <c r="B11" s="74" t="e">
        <f t="shared" ca="1" si="1"/>
        <v>#NAME?</v>
      </c>
      <c r="C11" s="77" t="e">
        <f t="shared" ca="1" si="2"/>
        <v>#NAME?</v>
      </c>
      <c r="D11" s="77"/>
      <c r="E11" s="78" t="e">
        <f t="shared" ca="1" si="3"/>
        <v>#NAME?</v>
      </c>
      <c r="F11" s="79"/>
      <c r="G11" s="85"/>
      <c r="H11" s="86"/>
      <c r="I11" s="66"/>
    </row>
    <row r="12" spans="1:17" x14ac:dyDescent="0.2">
      <c r="A12" s="76" t="e">
        <f t="shared" ca="1" si="0"/>
        <v>#NAME?</v>
      </c>
      <c r="B12" s="74" t="e">
        <f t="shared" ca="1" si="1"/>
        <v>#NAME?</v>
      </c>
      <c r="C12" s="77" t="e">
        <f t="shared" ca="1" si="2"/>
        <v>#NAME?</v>
      </c>
      <c r="D12" s="77"/>
      <c r="E12" s="78" t="e">
        <f t="shared" ca="1" si="3"/>
        <v>#NAME?</v>
      </c>
      <c r="F12" s="79"/>
      <c r="G12" s="85"/>
      <c r="H12" s="86"/>
      <c r="I12" s="66"/>
    </row>
    <row r="13" spans="1:17" x14ac:dyDescent="0.2">
      <c r="A13" s="76" t="e">
        <f t="shared" ca="1" si="0"/>
        <v>#NAME?</v>
      </c>
      <c r="B13" s="74" t="e">
        <f t="shared" ca="1" si="1"/>
        <v>#NAME?</v>
      </c>
      <c r="C13" s="77" t="e">
        <f t="shared" ca="1" si="2"/>
        <v>#NAME?</v>
      </c>
      <c r="D13" s="77"/>
      <c r="E13" s="78" t="e">
        <f t="shared" ca="1" si="3"/>
        <v>#NAME?</v>
      </c>
      <c r="F13" s="79"/>
      <c r="G13" s="85"/>
      <c r="H13" s="86"/>
      <c r="I13" s="66"/>
    </row>
    <row r="14" spans="1:17" x14ac:dyDescent="0.2">
      <c r="A14" s="76" t="e">
        <f t="shared" ca="1" si="0"/>
        <v>#NAME?</v>
      </c>
      <c r="B14" s="74" t="e">
        <f t="shared" ca="1" si="1"/>
        <v>#NAME?</v>
      </c>
      <c r="C14" s="77" t="e">
        <f t="shared" ca="1" si="2"/>
        <v>#NAME?</v>
      </c>
      <c r="D14" s="77"/>
      <c r="E14" s="78" t="e">
        <f t="shared" ca="1" si="3"/>
        <v>#NAME?</v>
      </c>
      <c r="F14" s="79"/>
      <c r="G14" s="85"/>
      <c r="H14" s="86"/>
      <c r="I14" s="66"/>
    </row>
    <row r="15" spans="1:17" ht="13.5" thickBot="1" x14ac:dyDescent="0.25">
      <c r="A15" s="76" t="e">
        <f t="shared" ca="1" si="0"/>
        <v>#NAME?</v>
      </c>
      <c r="B15" s="74" t="e">
        <f t="shared" ca="1" si="1"/>
        <v>#NAME?</v>
      </c>
      <c r="C15" s="77" t="e">
        <f t="shared" ca="1" si="2"/>
        <v>#NAME?</v>
      </c>
      <c r="D15" s="77"/>
      <c r="E15" s="78" t="e">
        <f t="shared" ca="1" si="3"/>
        <v>#NAME?</v>
      </c>
      <c r="F15" s="80"/>
      <c r="G15" s="87"/>
      <c r="H15" s="88"/>
      <c r="I15" s="66"/>
    </row>
    <row r="16" spans="1:17" ht="12.75" customHeight="1" x14ac:dyDescent="0.2">
      <c r="A16" s="400" t="s">
        <v>37</v>
      </c>
      <c r="B16" s="401"/>
      <c r="C16" s="402"/>
      <c r="D16" s="63"/>
      <c r="E16" s="64"/>
      <c r="F16" s="65" t="s">
        <v>12</v>
      </c>
      <c r="G16" s="57" t="e">
        <f ca="1">IF(pikasTripWeekdays()="1-7","k.d",pikasTripWeekdays())</f>
        <v>#NAME?</v>
      </c>
      <c r="H16" s="58" t="e">
        <f ca="1">IF(pikasTripWeekdays()="1-7","k.d",pikasTripWeekdays())</f>
        <v>#NAME?</v>
      </c>
      <c r="I16" s="66"/>
    </row>
    <row r="17" spans="1:17" ht="13.5" x14ac:dyDescent="0.25">
      <c r="A17" s="403"/>
      <c r="B17" s="404"/>
      <c r="C17" s="405"/>
      <c r="D17" s="68"/>
      <c r="E17" s="69"/>
      <c r="F17" s="70" t="s">
        <v>13</v>
      </c>
      <c r="G17" s="90" t="e">
        <f ca="1">pikasTripKm()</f>
        <v>#NAME?</v>
      </c>
      <c r="H17" s="89" t="e">
        <f ca="1">pikasTripKm()</f>
        <v>#NAME?</v>
      </c>
      <c r="I17" s="66"/>
    </row>
    <row r="18" spans="1:17" ht="13.5" x14ac:dyDescent="0.25">
      <c r="A18" s="403"/>
      <c r="B18" s="404"/>
      <c r="C18" s="405"/>
      <c r="D18" s="68"/>
      <c r="E18" s="69"/>
      <c r="F18" s="70" t="s">
        <v>34</v>
      </c>
      <c r="G18" s="90" t="e">
        <f ca="1">G17-G19</f>
        <v>#NAME?</v>
      </c>
      <c r="H18" s="89" t="e">
        <f ca="1">H17-H19</f>
        <v>#NAME?</v>
      </c>
      <c r="I18" s="66"/>
    </row>
    <row r="19" spans="1:17" ht="14.25" thickBot="1" x14ac:dyDescent="0.3">
      <c r="A19" s="406"/>
      <c r="B19" s="407"/>
      <c r="C19" s="408"/>
      <c r="D19" s="71"/>
      <c r="E19" s="72"/>
      <c r="F19" s="73" t="s">
        <v>35</v>
      </c>
      <c r="G19" s="91"/>
      <c r="H19" s="92"/>
      <c r="I19" s="66"/>
    </row>
    <row r="20" spans="1:17" s="67" customFormat="1" ht="13.5" customHeight="1" x14ac:dyDescent="0.25">
      <c r="C20" s="81"/>
      <c r="E20" s="82"/>
      <c r="F20" s="82"/>
      <c r="G20" s="83"/>
      <c r="H20" s="82"/>
      <c r="I20" s="82"/>
      <c r="M20" s="84"/>
    </row>
    <row r="21" spans="1:17" s="67" customFormat="1" ht="18.75" x14ac:dyDescent="0.3">
      <c r="A21" s="409" t="s">
        <v>33</v>
      </c>
      <c r="B21" s="409"/>
      <c r="C21" s="409"/>
      <c r="D21" s="409"/>
      <c r="E21" s="409"/>
      <c r="F21" s="94" t="e">
        <f ca="1">pikasRoute()</f>
        <v>#NAME?</v>
      </c>
      <c r="G21" s="93"/>
      <c r="I21" s="97" t="s">
        <v>36</v>
      </c>
      <c r="J21" s="97"/>
      <c r="K21" s="97"/>
      <c r="L21" s="417" t="e">
        <f ca="1">L1</f>
        <v>#NAME?</v>
      </c>
      <c r="M21" s="417"/>
      <c r="O21" s="415" t="e">
        <f ca="1">O1</f>
        <v>#NAME?</v>
      </c>
      <c r="P21" s="415"/>
      <c r="Q21" s="415"/>
    </row>
    <row r="22" spans="1:17" s="67" customFormat="1" ht="19.5" thickBot="1" x14ac:dyDescent="0.35">
      <c r="A22" s="410" t="e">
        <f ca="1">pikasDirectionName("A&gt;B")</f>
        <v>#NAME?</v>
      </c>
      <c r="B22" s="410"/>
      <c r="C22" s="410"/>
      <c r="D22" s="410"/>
      <c r="E22" s="410"/>
      <c r="F22" s="410"/>
      <c r="G22" s="95"/>
      <c r="H22" s="95"/>
      <c r="I22" s="96"/>
      <c r="J22" s="96"/>
      <c r="K22" s="96"/>
      <c r="L22" s="96"/>
    </row>
    <row r="23" spans="1:17" ht="22.5" customHeight="1" x14ac:dyDescent="0.2">
      <c r="A23" s="411" t="s">
        <v>0</v>
      </c>
      <c r="B23" s="397" t="s">
        <v>9</v>
      </c>
      <c r="C23" s="397" t="s">
        <v>5</v>
      </c>
      <c r="D23" s="397" t="s">
        <v>32</v>
      </c>
      <c r="E23" s="397" t="s">
        <v>7</v>
      </c>
      <c r="F23" s="397" t="s">
        <v>8</v>
      </c>
      <c r="G23" s="59" t="s">
        <v>10</v>
      </c>
      <c r="H23" s="60" t="s">
        <v>11</v>
      </c>
      <c r="I23" s="66"/>
    </row>
    <row r="24" spans="1:17" ht="13.5" customHeight="1" x14ac:dyDescent="0.2">
      <c r="A24" s="412"/>
      <c r="B24" s="398"/>
      <c r="C24" s="398"/>
      <c r="D24" s="398"/>
      <c r="E24" s="398"/>
      <c r="F24" s="398"/>
      <c r="G24" s="101">
        <v>2</v>
      </c>
      <c r="H24" s="102">
        <f>G24+2</f>
        <v>4</v>
      </c>
      <c r="I24" s="66"/>
    </row>
    <row r="25" spans="1:17" ht="13.5" customHeight="1" thickBot="1" x14ac:dyDescent="0.25">
      <c r="A25" s="413"/>
      <c r="B25" s="399"/>
      <c r="C25" s="399"/>
      <c r="D25" s="399"/>
      <c r="E25" s="399"/>
      <c r="F25" s="399"/>
      <c r="G25" s="61" t="e">
        <f ca="1">pikasLineRoute() &amp; "-" &amp; pikasLineName()</f>
        <v>#NAME?</v>
      </c>
      <c r="H25" s="62" t="e">
        <f ca="1">pikasLineRoute() &amp; "-" &amp; pikasLineName()</f>
        <v>#NAME?</v>
      </c>
      <c r="I25" s="66"/>
    </row>
    <row r="26" spans="1:17" x14ac:dyDescent="0.2">
      <c r="A26" s="76" t="e">
        <f t="shared" ref="A26:A35" ca="1" si="4">IF(B26&lt;&gt;"",OFFSET(A26,-1,0)+1,"")</f>
        <v>#NAME?</v>
      </c>
      <c r="B26" s="74" t="e">
        <f t="shared" ref="B26:B35" ca="1" si="5">pikasStopName()</f>
        <v>#NAME?</v>
      </c>
      <c r="C26" s="77" t="e">
        <f t="shared" ref="C26:C35" ca="1" si="6">pikasStopKm()</f>
        <v>#NAME?</v>
      </c>
      <c r="D26" s="77"/>
      <c r="E26" s="78" t="e">
        <f t="shared" ref="E26:E35" ca="1" si="7">pikasStopNum()</f>
        <v>#NAME?</v>
      </c>
      <c r="F26" s="79"/>
      <c r="G26" s="85"/>
      <c r="H26" s="86"/>
      <c r="I26" s="66"/>
    </row>
    <row r="27" spans="1:17" x14ac:dyDescent="0.2">
      <c r="A27" s="76" t="e">
        <f t="shared" ca="1" si="4"/>
        <v>#NAME?</v>
      </c>
      <c r="B27" s="74" t="e">
        <f t="shared" ca="1" si="5"/>
        <v>#NAME?</v>
      </c>
      <c r="C27" s="77" t="e">
        <f t="shared" ca="1" si="6"/>
        <v>#NAME?</v>
      </c>
      <c r="D27" s="77"/>
      <c r="E27" s="78" t="e">
        <f t="shared" ca="1" si="7"/>
        <v>#NAME?</v>
      </c>
      <c r="F27" s="79"/>
      <c r="G27" s="85"/>
      <c r="H27" s="86"/>
      <c r="I27" s="66"/>
    </row>
    <row r="28" spans="1:17" x14ac:dyDescent="0.2">
      <c r="A28" s="76" t="e">
        <f t="shared" ca="1" si="4"/>
        <v>#NAME?</v>
      </c>
      <c r="B28" s="74" t="e">
        <f t="shared" ca="1" si="5"/>
        <v>#NAME?</v>
      </c>
      <c r="C28" s="77" t="e">
        <f t="shared" ca="1" si="6"/>
        <v>#NAME?</v>
      </c>
      <c r="D28" s="77"/>
      <c r="E28" s="78" t="e">
        <f t="shared" ca="1" si="7"/>
        <v>#NAME?</v>
      </c>
      <c r="F28" s="79"/>
      <c r="G28" s="85"/>
      <c r="H28" s="86"/>
      <c r="I28" s="66"/>
    </row>
    <row r="29" spans="1:17" x14ac:dyDescent="0.2">
      <c r="A29" s="76" t="e">
        <f t="shared" ca="1" si="4"/>
        <v>#NAME?</v>
      </c>
      <c r="B29" s="74" t="e">
        <f t="shared" ca="1" si="5"/>
        <v>#NAME?</v>
      </c>
      <c r="C29" s="77" t="e">
        <f t="shared" ca="1" si="6"/>
        <v>#NAME?</v>
      </c>
      <c r="D29" s="77"/>
      <c r="E29" s="78" t="e">
        <f t="shared" ca="1" si="7"/>
        <v>#NAME?</v>
      </c>
      <c r="F29" s="79"/>
      <c r="G29" s="85"/>
      <c r="H29" s="86"/>
      <c r="I29" s="66"/>
    </row>
    <row r="30" spans="1:17" x14ac:dyDescent="0.2">
      <c r="A30" s="76" t="e">
        <f t="shared" ca="1" si="4"/>
        <v>#NAME?</v>
      </c>
      <c r="B30" s="74" t="e">
        <f t="shared" ca="1" si="5"/>
        <v>#NAME?</v>
      </c>
      <c r="C30" s="77" t="e">
        <f t="shared" ca="1" si="6"/>
        <v>#NAME?</v>
      </c>
      <c r="D30" s="77"/>
      <c r="E30" s="78" t="e">
        <f t="shared" ca="1" si="7"/>
        <v>#NAME?</v>
      </c>
      <c r="F30" s="79"/>
      <c r="G30" s="85"/>
      <c r="H30" s="86"/>
      <c r="I30" s="66"/>
    </row>
    <row r="31" spans="1:17" x14ac:dyDescent="0.2">
      <c r="A31" s="76" t="e">
        <f t="shared" ca="1" si="4"/>
        <v>#NAME?</v>
      </c>
      <c r="B31" s="74" t="e">
        <f t="shared" ca="1" si="5"/>
        <v>#NAME?</v>
      </c>
      <c r="C31" s="77" t="e">
        <f t="shared" ca="1" si="6"/>
        <v>#NAME?</v>
      </c>
      <c r="D31" s="77"/>
      <c r="E31" s="78" t="e">
        <f t="shared" ca="1" si="7"/>
        <v>#NAME?</v>
      </c>
      <c r="F31" s="79"/>
      <c r="G31" s="85"/>
      <c r="H31" s="86"/>
      <c r="I31" s="66"/>
    </row>
    <row r="32" spans="1:17" x14ac:dyDescent="0.2">
      <c r="A32" s="76" t="e">
        <f t="shared" ca="1" si="4"/>
        <v>#NAME?</v>
      </c>
      <c r="B32" s="74" t="e">
        <f t="shared" ca="1" si="5"/>
        <v>#NAME?</v>
      </c>
      <c r="C32" s="77" t="e">
        <f t="shared" ca="1" si="6"/>
        <v>#NAME?</v>
      </c>
      <c r="D32" s="77"/>
      <c r="E32" s="78" t="e">
        <f t="shared" ca="1" si="7"/>
        <v>#NAME?</v>
      </c>
      <c r="F32" s="79"/>
      <c r="G32" s="85"/>
      <c r="H32" s="86"/>
      <c r="I32" s="66"/>
    </row>
    <row r="33" spans="1:9" x14ac:dyDescent="0.2">
      <c r="A33" s="76" t="e">
        <f t="shared" ca="1" si="4"/>
        <v>#NAME?</v>
      </c>
      <c r="B33" s="74" t="e">
        <f t="shared" ca="1" si="5"/>
        <v>#NAME?</v>
      </c>
      <c r="C33" s="77" t="e">
        <f t="shared" ca="1" si="6"/>
        <v>#NAME?</v>
      </c>
      <c r="D33" s="77"/>
      <c r="E33" s="78" t="e">
        <f t="shared" ca="1" si="7"/>
        <v>#NAME?</v>
      </c>
      <c r="F33" s="79"/>
      <c r="G33" s="85"/>
      <c r="H33" s="86"/>
      <c r="I33" s="66"/>
    </row>
    <row r="34" spans="1:9" x14ac:dyDescent="0.2">
      <c r="A34" s="76" t="e">
        <f t="shared" ca="1" si="4"/>
        <v>#NAME?</v>
      </c>
      <c r="B34" s="74" t="e">
        <f t="shared" ca="1" si="5"/>
        <v>#NAME?</v>
      </c>
      <c r="C34" s="77" t="e">
        <f t="shared" ca="1" si="6"/>
        <v>#NAME?</v>
      </c>
      <c r="D34" s="77"/>
      <c r="E34" s="78" t="e">
        <f t="shared" ca="1" si="7"/>
        <v>#NAME?</v>
      </c>
      <c r="F34" s="79"/>
      <c r="G34" s="85"/>
      <c r="H34" s="86"/>
      <c r="I34" s="66"/>
    </row>
    <row r="35" spans="1:9" ht="13.5" thickBot="1" x14ac:dyDescent="0.25">
      <c r="A35" s="76" t="e">
        <f t="shared" ca="1" si="4"/>
        <v>#NAME?</v>
      </c>
      <c r="B35" s="74" t="e">
        <f t="shared" ca="1" si="5"/>
        <v>#NAME?</v>
      </c>
      <c r="C35" s="77" t="e">
        <f t="shared" ca="1" si="6"/>
        <v>#NAME?</v>
      </c>
      <c r="D35" s="77"/>
      <c r="E35" s="78" t="e">
        <f t="shared" ca="1" si="7"/>
        <v>#NAME?</v>
      </c>
      <c r="F35" s="80"/>
      <c r="G35" s="87"/>
      <c r="H35" s="88"/>
      <c r="I35" s="66"/>
    </row>
    <row r="36" spans="1:9" x14ac:dyDescent="0.2">
      <c r="A36" s="400" t="s">
        <v>38</v>
      </c>
      <c r="B36" s="401"/>
      <c r="C36" s="402"/>
      <c r="D36" s="63"/>
      <c r="E36" s="64"/>
      <c r="F36" s="65" t="s">
        <v>12</v>
      </c>
      <c r="G36" s="57" t="e">
        <f ca="1">IF(pikasTripWeekdays()="1-7","k.d",pikasTripWeekdays())</f>
        <v>#NAME?</v>
      </c>
      <c r="H36" s="58" t="e">
        <f ca="1">IF(pikasTripWeekdays()="1-7","k.d",pikasTripWeekdays())</f>
        <v>#NAME?</v>
      </c>
      <c r="I36" s="66"/>
    </row>
    <row r="37" spans="1:9" ht="13.5" x14ac:dyDescent="0.25">
      <c r="A37" s="403"/>
      <c r="B37" s="404"/>
      <c r="C37" s="405"/>
      <c r="D37" s="68"/>
      <c r="E37" s="69"/>
      <c r="F37" s="70" t="s">
        <v>13</v>
      </c>
      <c r="G37" s="90" t="e">
        <f ca="1">pikasTripKm()</f>
        <v>#NAME?</v>
      </c>
      <c r="H37" s="89" t="e">
        <f ca="1">pikasTripKm()</f>
        <v>#NAME?</v>
      </c>
      <c r="I37" s="66"/>
    </row>
    <row r="38" spans="1:9" ht="13.5" x14ac:dyDescent="0.25">
      <c r="A38" s="403"/>
      <c r="B38" s="404"/>
      <c r="C38" s="405"/>
      <c r="D38" s="68"/>
      <c r="E38" s="69"/>
      <c r="F38" s="70" t="s">
        <v>34</v>
      </c>
      <c r="G38" s="90" t="e">
        <f ca="1">G37-G39</f>
        <v>#NAME?</v>
      </c>
      <c r="H38" s="89" t="e">
        <f ca="1">H37-H39</f>
        <v>#NAME?</v>
      </c>
      <c r="I38" s="66"/>
    </row>
    <row r="39" spans="1:9" ht="14.25" thickBot="1" x14ac:dyDescent="0.3">
      <c r="A39" s="406"/>
      <c r="B39" s="407"/>
      <c r="C39" s="408"/>
      <c r="D39" s="71"/>
      <c r="E39" s="72"/>
      <c r="F39" s="73" t="s">
        <v>35</v>
      </c>
      <c r="G39" s="91"/>
      <c r="H39" s="92"/>
      <c r="I39" s="66"/>
    </row>
  </sheetData>
  <mergeCells count="22">
    <mergeCell ref="O1:Q1"/>
    <mergeCell ref="O21:Q21"/>
    <mergeCell ref="L1:M1"/>
    <mergeCell ref="L21:M21"/>
    <mergeCell ref="E3:E5"/>
    <mergeCell ref="F3:F5"/>
    <mergeCell ref="E23:E25"/>
    <mergeCell ref="F23:F25"/>
    <mergeCell ref="A36:C39"/>
    <mergeCell ref="A1:E1"/>
    <mergeCell ref="A2:F2"/>
    <mergeCell ref="A21:E21"/>
    <mergeCell ref="A22:F22"/>
    <mergeCell ref="A16:C19"/>
    <mergeCell ref="A3:A5"/>
    <mergeCell ref="B3:B5"/>
    <mergeCell ref="A23:A25"/>
    <mergeCell ref="B23:B25"/>
    <mergeCell ref="C3:C5"/>
    <mergeCell ref="D3:D5"/>
    <mergeCell ref="C23:C25"/>
    <mergeCell ref="D23:D25"/>
  </mergeCells>
  <phoneticPr fontId="0" type="noConversion"/>
  <pageMargins left="0.78740157480314965" right="0.39370078740157483" top="0.39370078740157483" bottom="0.39370078740157483" header="0" footer="0"/>
  <pageSetup fitToWidth="99" pageOrder="overThenDown" orientation="landscape" horizontalDpi="4294967293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M46"/>
  <sheetViews>
    <sheetView zoomScaleNormal="100" workbookViewId="0">
      <selection activeCell="D23" sqref="D23"/>
    </sheetView>
  </sheetViews>
  <sheetFormatPr defaultRowHeight="12.75" x14ac:dyDescent="0.2"/>
  <cols>
    <col min="1" max="1" width="3.42578125" customWidth="1"/>
    <col min="2" max="2" width="14.140625" customWidth="1"/>
    <col min="3" max="4" width="13.140625" customWidth="1"/>
    <col min="5" max="5" width="11.85546875" customWidth="1"/>
    <col min="6" max="6" width="13.140625" customWidth="1"/>
    <col min="7" max="15" width="6.5703125" customWidth="1"/>
  </cols>
  <sheetData>
    <row r="1" spans="1:13" s="14" customFormat="1" ht="31.5" customHeight="1" x14ac:dyDescent="0.25">
      <c r="C1" s="39"/>
      <c r="E1" s="40"/>
      <c r="F1" s="40"/>
      <c r="G1" s="41"/>
      <c r="H1" s="40"/>
      <c r="I1" s="40"/>
      <c r="M1" s="42"/>
    </row>
    <row r="2" spans="1:13" s="14" customFormat="1" ht="16.5" customHeight="1" x14ac:dyDescent="0.3">
      <c r="C2" s="43"/>
      <c r="D2" s="43" t="s">
        <v>19</v>
      </c>
      <c r="E2" s="29"/>
      <c r="F2" s="50" t="e">
        <f ca="1">"Nr." &amp; pikasRoute()</f>
        <v>#NAME?</v>
      </c>
      <c r="G2" s="44"/>
      <c r="H2" s="37"/>
      <c r="L2" s="45"/>
    </row>
    <row r="3" spans="1:13" s="14" customFormat="1" ht="16.5" customHeight="1" x14ac:dyDescent="0.25">
      <c r="D3" s="31"/>
      <c r="G3" s="31"/>
      <c r="H3" s="31"/>
      <c r="I3" s="31"/>
      <c r="J3" s="31"/>
      <c r="K3" s="31"/>
      <c r="L3" s="31"/>
    </row>
    <row r="4" spans="1:13" ht="12.75" customHeight="1" thickBot="1" x14ac:dyDescent="0.25">
      <c r="D4" s="14"/>
      <c r="E4" s="14"/>
      <c r="G4" s="14"/>
      <c r="H4" s="14"/>
      <c r="I4" s="14"/>
      <c r="J4" s="38"/>
      <c r="K4" s="1"/>
      <c r="L4" s="1"/>
    </row>
    <row r="5" spans="1:13" ht="48" customHeight="1" x14ac:dyDescent="0.2">
      <c r="A5" s="422" t="s">
        <v>0</v>
      </c>
      <c r="B5" s="418" t="s">
        <v>9</v>
      </c>
      <c r="C5" s="418" t="s">
        <v>5</v>
      </c>
      <c r="D5" s="418" t="s">
        <v>6</v>
      </c>
      <c r="E5" s="418" t="s">
        <v>7</v>
      </c>
      <c r="F5" s="418" t="s">
        <v>8</v>
      </c>
      <c r="G5" s="2" t="s">
        <v>10</v>
      </c>
      <c r="H5" s="23" t="s">
        <v>11</v>
      </c>
      <c r="I5" s="13"/>
    </row>
    <row r="6" spans="1:13" ht="13.5" thickBot="1" x14ac:dyDescent="0.25">
      <c r="A6" s="423"/>
      <c r="B6" s="419"/>
      <c r="C6" s="419"/>
      <c r="D6" s="419"/>
      <c r="E6" s="419"/>
      <c r="F6" s="419"/>
      <c r="G6" s="27" t="s">
        <v>1</v>
      </c>
      <c r="H6" s="28">
        <f>G6+2</f>
        <v>3</v>
      </c>
      <c r="I6" s="13"/>
    </row>
    <row r="7" spans="1:13" x14ac:dyDescent="0.2">
      <c r="A7" s="3">
        <v>1</v>
      </c>
      <c r="B7" s="4" t="e">
        <f ca="1">pikasStopName()</f>
        <v>#NAME?</v>
      </c>
      <c r="C7" s="36" t="e">
        <f ca="1">pikasStopKm()</f>
        <v>#NAME?</v>
      </c>
      <c r="D7" s="36" t="e">
        <f ca="1">OFFSET(C7,1,0)-C7</f>
        <v>#NAME?</v>
      </c>
      <c r="E7" s="30" t="e">
        <f ca="1">pikasStopNum()</f>
        <v>#NAME?</v>
      </c>
      <c r="F7" s="53"/>
      <c r="G7" s="5"/>
      <c r="H7" s="21"/>
      <c r="I7" s="13"/>
    </row>
    <row r="8" spans="1:13" x14ac:dyDescent="0.2">
      <c r="A8" s="3" t="e">
        <f ca="1">IF(B8&lt;&gt;"",OFFSET(A8,-1,0)+1,"")</f>
        <v>#NAME?</v>
      </c>
      <c r="B8" s="4" t="e">
        <f t="shared" ref="B8:B16" ca="1" si="0">pikasStopName()</f>
        <v>#NAME?</v>
      </c>
      <c r="C8" s="36" t="e">
        <f t="shared" ref="C8:C16" ca="1" si="1">pikasStopKm()</f>
        <v>#NAME?</v>
      </c>
      <c r="D8" s="36" t="e">
        <f t="shared" ref="D8:D16" ca="1" si="2">OFFSET(C8,1,0)-C8</f>
        <v>#NAME?</v>
      </c>
      <c r="E8" s="30" t="e">
        <f t="shared" ref="E8:E16" ca="1" si="3">pikasStopNum()</f>
        <v>#NAME?</v>
      </c>
      <c r="F8" s="53"/>
      <c r="G8" s="5"/>
      <c r="H8" s="21"/>
      <c r="I8" s="13"/>
    </row>
    <row r="9" spans="1:13" x14ac:dyDescent="0.2">
      <c r="A9" s="3" t="e">
        <f t="shared" ref="A9:A16" ca="1" si="4">IF(B9&lt;&gt;"",OFFSET(A9,-1,0)+1,"")</f>
        <v>#NAME?</v>
      </c>
      <c r="B9" s="4" t="e">
        <f t="shared" ca="1" si="0"/>
        <v>#NAME?</v>
      </c>
      <c r="C9" s="36" t="e">
        <f t="shared" ca="1" si="1"/>
        <v>#NAME?</v>
      </c>
      <c r="D9" s="36" t="e">
        <f t="shared" ca="1" si="2"/>
        <v>#NAME?</v>
      </c>
      <c r="E9" s="30" t="e">
        <f t="shared" ca="1" si="3"/>
        <v>#NAME?</v>
      </c>
      <c r="F9" s="53"/>
      <c r="G9" s="5"/>
      <c r="H9" s="21"/>
      <c r="I9" s="13"/>
    </row>
    <row r="10" spans="1:13" x14ac:dyDescent="0.2">
      <c r="A10" s="3" t="e">
        <f t="shared" ca="1" si="4"/>
        <v>#NAME?</v>
      </c>
      <c r="B10" s="4" t="e">
        <f t="shared" ca="1" si="0"/>
        <v>#NAME?</v>
      </c>
      <c r="C10" s="36" t="e">
        <f t="shared" ca="1" si="1"/>
        <v>#NAME?</v>
      </c>
      <c r="D10" s="36" t="e">
        <f t="shared" ca="1" si="2"/>
        <v>#NAME?</v>
      </c>
      <c r="E10" s="30" t="e">
        <f t="shared" ca="1" si="3"/>
        <v>#NAME?</v>
      </c>
      <c r="F10" s="53"/>
      <c r="G10" s="5"/>
      <c r="H10" s="21"/>
      <c r="I10" s="13"/>
    </row>
    <row r="11" spans="1:13" x14ac:dyDescent="0.2">
      <c r="A11" s="3" t="e">
        <f t="shared" ca="1" si="4"/>
        <v>#NAME?</v>
      </c>
      <c r="B11" s="4" t="e">
        <f t="shared" ca="1" si="0"/>
        <v>#NAME?</v>
      </c>
      <c r="C11" s="36" t="e">
        <f t="shared" ca="1" si="1"/>
        <v>#NAME?</v>
      </c>
      <c r="D11" s="36" t="e">
        <f t="shared" ca="1" si="2"/>
        <v>#NAME?</v>
      </c>
      <c r="E11" s="30" t="e">
        <f t="shared" ca="1" si="3"/>
        <v>#NAME?</v>
      </c>
      <c r="F11" s="53"/>
      <c r="G11" s="5"/>
      <c r="H11" s="21"/>
      <c r="I11" s="13"/>
    </row>
    <row r="12" spans="1:13" x14ac:dyDescent="0.2">
      <c r="A12" s="3" t="e">
        <f t="shared" ca="1" si="4"/>
        <v>#NAME?</v>
      </c>
      <c r="B12" s="4" t="e">
        <f t="shared" ca="1" si="0"/>
        <v>#NAME?</v>
      </c>
      <c r="C12" s="36" t="e">
        <f t="shared" ca="1" si="1"/>
        <v>#NAME?</v>
      </c>
      <c r="D12" s="36" t="e">
        <f t="shared" ca="1" si="2"/>
        <v>#NAME?</v>
      </c>
      <c r="E12" s="30" t="e">
        <f t="shared" ca="1" si="3"/>
        <v>#NAME?</v>
      </c>
      <c r="F12" s="53"/>
      <c r="G12" s="5"/>
      <c r="H12" s="21"/>
      <c r="I12" s="13"/>
    </row>
    <row r="13" spans="1:13" x14ac:dyDescent="0.2">
      <c r="A13" s="3" t="e">
        <f t="shared" ca="1" si="4"/>
        <v>#NAME?</v>
      </c>
      <c r="B13" s="4" t="e">
        <f t="shared" ca="1" si="0"/>
        <v>#NAME?</v>
      </c>
      <c r="C13" s="36" t="e">
        <f t="shared" ca="1" si="1"/>
        <v>#NAME?</v>
      </c>
      <c r="D13" s="36" t="e">
        <f t="shared" ca="1" si="2"/>
        <v>#NAME?</v>
      </c>
      <c r="E13" s="30" t="e">
        <f t="shared" ca="1" si="3"/>
        <v>#NAME?</v>
      </c>
      <c r="F13" s="53"/>
      <c r="G13" s="5"/>
      <c r="H13" s="21"/>
      <c r="I13" s="13"/>
    </row>
    <row r="14" spans="1:13" x14ac:dyDescent="0.2">
      <c r="A14" s="3" t="e">
        <f t="shared" ca="1" si="4"/>
        <v>#NAME?</v>
      </c>
      <c r="B14" s="4" t="e">
        <f t="shared" ca="1" si="0"/>
        <v>#NAME?</v>
      </c>
      <c r="C14" s="36" t="e">
        <f t="shared" ca="1" si="1"/>
        <v>#NAME?</v>
      </c>
      <c r="D14" s="36" t="e">
        <f t="shared" ca="1" si="2"/>
        <v>#NAME?</v>
      </c>
      <c r="E14" s="30" t="e">
        <f t="shared" ca="1" si="3"/>
        <v>#NAME?</v>
      </c>
      <c r="F14" s="53"/>
      <c r="G14" s="5"/>
      <c r="H14" s="21"/>
      <c r="I14" s="13"/>
    </row>
    <row r="15" spans="1:13" x14ac:dyDescent="0.2">
      <c r="A15" s="3" t="e">
        <f t="shared" ca="1" si="4"/>
        <v>#NAME?</v>
      </c>
      <c r="B15" s="4" t="e">
        <f t="shared" ca="1" si="0"/>
        <v>#NAME?</v>
      </c>
      <c r="C15" s="36" t="e">
        <f t="shared" ca="1" si="1"/>
        <v>#NAME?</v>
      </c>
      <c r="D15" s="36" t="e">
        <f t="shared" ca="1" si="2"/>
        <v>#NAME?</v>
      </c>
      <c r="E15" s="30" t="e">
        <f t="shared" ca="1" si="3"/>
        <v>#NAME?</v>
      </c>
      <c r="F15" s="53"/>
      <c r="G15" s="5"/>
      <c r="H15" s="21"/>
      <c r="I15" s="13"/>
    </row>
    <row r="16" spans="1:13" ht="13.5" thickBot="1" x14ac:dyDescent="0.25">
      <c r="A16" s="3" t="e">
        <f t="shared" ca="1" si="4"/>
        <v>#NAME?</v>
      </c>
      <c r="B16" s="4" t="e">
        <f t="shared" ca="1" si="0"/>
        <v>#NAME?</v>
      </c>
      <c r="C16" s="36" t="e">
        <f t="shared" ca="1" si="1"/>
        <v>#NAME?</v>
      </c>
      <c r="D16" s="36" t="e">
        <f t="shared" ca="1" si="2"/>
        <v>#NAME?</v>
      </c>
      <c r="E16" s="30" t="e">
        <f t="shared" ca="1" si="3"/>
        <v>#NAME?</v>
      </c>
      <c r="F16" s="54"/>
      <c r="G16" s="6"/>
      <c r="H16" s="22"/>
      <c r="I16" s="13"/>
    </row>
    <row r="17" spans="1:13" x14ac:dyDescent="0.2">
      <c r="A17" s="7"/>
      <c r="B17" s="8"/>
      <c r="C17" s="8"/>
      <c r="D17" s="9"/>
      <c r="E17" s="10"/>
      <c r="F17" s="11" t="s">
        <v>12</v>
      </c>
      <c r="G17" s="12" t="s">
        <v>2</v>
      </c>
      <c r="H17" s="24" t="s">
        <v>2</v>
      </c>
      <c r="I17" s="13"/>
    </row>
    <row r="18" spans="1:13" x14ac:dyDescent="0.2">
      <c r="A18" s="13" t="s">
        <v>3</v>
      </c>
      <c r="B18" s="14"/>
      <c r="C18" s="14"/>
      <c r="D18" s="15"/>
      <c r="E18" s="16"/>
      <c r="F18" s="17" t="s">
        <v>13</v>
      </c>
      <c r="G18" s="51" t="e">
        <f ca="1">pikasTripKm()</f>
        <v>#NAME?</v>
      </c>
      <c r="H18" s="52" t="e">
        <f ca="1">pikasTripKm()</f>
        <v>#NAME?</v>
      </c>
      <c r="I18" s="13"/>
    </row>
    <row r="19" spans="1:13" x14ac:dyDescent="0.2">
      <c r="A19" s="13" t="s">
        <v>4</v>
      </c>
      <c r="B19" s="14"/>
      <c r="C19" s="14"/>
      <c r="D19" s="15"/>
      <c r="E19" s="16"/>
      <c r="F19" s="17" t="s">
        <v>14</v>
      </c>
      <c r="G19" s="34" t="e">
        <f ca="1">pikasTripDuration()/(24*60)</f>
        <v>#NAME?</v>
      </c>
      <c r="H19" s="35" t="e">
        <f ca="1">pikasTripDuration()/(24*60)</f>
        <v>#NAME?</v>
      </c>
      <c r="I19" s="13"/>
    </row>
    <row r="20" spans="1:13" x14ac:dyDescent="0.2">
      <c r="A20" s="13"/>
      <c r="B20" s="14"/>
      <c r="C20" s="14"/>
      <c r="D20" s="15"/>
      <c r="E20" s="16"/>
      <c r="F20" s="17" t="s">
        <v>15</v>
      </c>
      <c r="G20" s="18"/>
      <c r="H20" s="25"/>
      <c r="I20" s="13"/>
    </row>
    <row r="21" spans="1:13" x14ac:dyDescent="0.2">
      <c r="A21" s="13"/>
      <c r="B21" s="14"/>
      <c r="C21" s="14"/>
      <c r="D21" s="15"/>
      <c r="E21" s="16"/>
      <c r="F21" s="17" t="s">
        <v>18</v>
      </c>
      <c r="G21" s="18">
        <v>1</v>
      </c>
      <c r="H21" s="25">
        <v>1</v>
      </c>
      <c r="I21" s="13"/>
    </row>
    <row r="22" spans="1:13" x14ac:dyDescent="0.2">
      <c r="A22" s="13"/>
      <c r="B22" s="14"/>
      <c r="C22" s="14"/>
      <c r="D22" s="15"/>
      <c r="E22" s="420" t="s">
        <v>16</v>
      </c>
      <c r="F22" s="421"/>
      <c r="G22" s="32" t="e">
        <f ca="1">G18/(24*IF(G19&gt;0,G19,1))</f>
        <v>#NAME?</v>
      </c>
      <c r="H22" s="33" t="e">
        <f ca="1">H18/(24*IF(H19&gt;0,H19,1))</f>
        <v>#NAME?</v>
      </c>
      <c r="I22" s="13"/>
    </row>
    <row r="23" spans="1:13" ht="13.5" thickBot="1" x14ac:dyDescent="0.25">
      <c r="A23" s="47"/>
      <c r="B23" s="48"/>
      <c r="C23" s="48"/>
      <c r="D23" s="49"/>
      <c r="E23" s="19"/>
      <c r="F23" s="46" t="s">
        <v>17</v>
      </c>
      <c r="G23" s="20"/>
      <c r="H23" s="26"/>
      <c r="I23" s="13"/>
    </row>
    <row r="24" spans="1:13" s="14" customFormat="1" ht="31.5" customHeight="1" x14ac:dyDescent="0.25">
      <c r="C24" s="39"/>
      <c r="E24" s="40"/>
      <c r="F24" s="40"/>
      <c r="G24" s="41"/>
      <c r="H24" s="40"/>
      <c r="I24" s="40"/>
      <c r="M24" s="42"/>
    </row>
    <row r="25" spans="1:13" s="14" customFormat="1" ht="16.5" customHeight="1" x14ac:dyDescent="0.3">
      <c r="C25" s="43"/>
      <c r="D25" s="43" t="s">
        <v>19</v>
      </c>
      <c r="E25" s="29"/>
      <c r="F25" s="50" t="e">
        <f ca="1">F2</f>
        <v>#NAME?</v>
      </c>
      <c r="G25" s="44"/>
      <c r="H25" s="37"/>
      <c r="L25" s="45"/>
    </row>
    <row r="26" spans="1:13" s="14" customFormat="1" ht="16.5" customHeight="1" x14ac:dyDescent="0.25">
      <c r="D26" s="31"/>
      <c r="G26" s="31"/>
      <c r="H26" s="31"/>
      <c r="I26" s="31"/>
      <c r="J26" s="31"/>
      <c r="K26" s="31"/>
      <c r="L26" s="31"/>
    </row>
    <row r="27" spans="1:13" ht="12.75" customHeight="1" thickBot="1" x14ac:dyDescent="0.25">
      <c r="D27" s="14"/>
      <c r="E27" s="14"/>
      <c r="G27" s="14"/>
      <c r="H27" s="14"/>
      <c r="I27" s="14"/>
      <c r="J27" s="38"/>
      <c r="K27" s="1"/>
      <c r="L27" s="1"/>
    </row>
    <row r="28" spans="1:13" ht="48" customHeight="1" x14ac:dyDescent="0.2">
      <c r="A28" s="422" t="s">
        <v>0</v>
      </c>
      <c r="B28" s="418" t="s">
        <v>9</v>
      </c>
      <c r="C28" s="418" t="s">
        <v>5</v>
      </c>
      <c r="D28" s="418" t="s">
        <v>6</v>
      </c>
      <c r="E28" s="418" t="s">
        <v>7</v>
      </c>
      <c r="F28" s="418" t="s">
        <v>8</v>
      </c>
      <c r="G28" s="2" t="s">
        <v>10</v>
      </c>
      <c r="H28" s="23" t="s">
        <v>11</v>
      </c>
      <c r="I28" s="13"/>
    </row>
    <row r="29" spans="1:13" ht="13.5" thickBot="1" x14ac:dyDescent="0.25">
      <c r="A29" s="423"/>
      <c r="B29" s="419"/>
      <c r="C29" s="419"/>
      <c r="D29" s="419"/>
      <c r="E29" s="419"/>
      <c r="F29" s="419"/>
      <c r="G29" s="27">
        <v>2</v>
      </c>
      <c r="H29" s="28">
        <f>G29+2</f>
        <v>4</v>
      </c>
      <c r="I29" s="13"/>
    </row>
    <row r="30" spans="1:13" x14ac:dyDescent="0.2">
      <c r="A30" s="3">
        <v>1</v>
      </c>
      <c r="B30" s="4" t="e">
        <f ca="1">pikasStopName()</f>
        <v>#NAME?</v>
      </c>
      <c r="C30" s="36" t="e">
        <f ca="1">pikasStopKm()</f>
        <v>#NAME?</v>
      </c>
      <c r="D30" s="36" t="e">
        <f ca="1">OFFSET(C30,1,0)-C30</f>
        <v>#NAME?</v>
      </c>
      <c r="E30" s="30" t="e">
        <f ca="1">pikasStopNum()</f>
        <v>#NAME?</v>
      </c>
      <c r="F30" s="53"/>
      <c r="G30" s="5"/>
      <c r="H30" s="21"/>
      <c r="I30" s="13"/>
    </row>
    <row r="31" spans="1:13" x14ac:dyDescent="0.2">
      <c r="A31" s="3" t="e">
        <f ca="1">IF(B31&lt;&gt;"",OFFSET(A31,-1,0)+1,"")</f>
        <v>#NAME?</v>
      </c>
      <c r="B31" s="4" t="e">
        <f t="shared" ref="B31:B39" ca="1" si="5">pikasStopName()</f>
        <v>#NAME?</v>
      </c>
      <c r="C31" s="36" t="e">
        <f t="shared" ref="C31:C39" ca="1" si="6">pikasStopKm()</f>
        <v>#NAME?</v>
      </c>
      <c r="D31" s="36" t="e">
        <f t="shared" ref="D31:D39" ca="1" si="7">OFFSET(C31,1,0)-C31</f>
        <v>#NAME?</v>
      </c>
      <c r="E31" s="30" t="e">
        <f t="shared" ref="E31:E39" ca="1" si="8">pikasStopNum()</f>
        <v>#NAME?</v>
      </c>
      <c r="F31" s="53"/>
      <c r="G31" s="5"/>
      <c r="H31" s="21"/>
      <c r="I31" s="13"/>
    </row>
    <row r="32" spans="1:13" x14ac:dyDescent="0.2">
      <c r="A32" s="3" t="e">
        <f t="shared" ref="A32:A39" ca="1" si="9">IF(B32&lt;&gt;"",OFFSET(A32,-1,0)+1,"")</f>
        <v>#NAME?</v>
      </c>
      <c r="B32" s="4" t="e">
        <f t="shared" ca="1" si="5"/>
        <v>#NAME?</v>
      </c>
      <c r="C32" s="36" t="e">
        <f t="shared" ca="1" si="6"/>
        <v>#NAME?</v>
      </c>
      <c r="D32" s="36" t="e">
        <f t="shared" ca="1" si="7"/>
        <v>#NAME?</v>
      </c>
      <c r="E32" s="30" t="e">
        <f t="shared" ca="1" si="8"/>
        <v>#NAME?</v>
      </c>
      <c r="F32" s="53"/>
      <c r="G32" s="5"/>
      <c r="H32" s="21"/>
      <c r="I32" s="13"/>
    </row>
    <row r="33" spans="1:9" x14ac:dyDescent="0.2">
      <c r="A33" s="3" t="e">
        <f t="shared" ca="1" si="9"/>
        <v>#NAME?</v>
      </c>
      <c r="B33" s="4" t="e">
        <f t="shared" ca="1" si="5"/>
        <v>#NAME?</v>
      </c>
      <c r="C33" s="36" t="e">
        <f t="shared" ca="1" si="6"/>
        <v>#NAME?</v>
      </c>
      <c r="D33" s="36" t="e">
        <f t="shared" ca="1" si="7"/>
        <v>#NAME?</v>
      </c>
      <c r="E33" s="30" t="e">
        <f t="shared" ca="1" si="8"/>
        <v>#NAME?</v>
      </c>
      <c r="F33" s="53"/>
      <c r="G33" s="5"/>
      <c r="H33" s="21"/>
      <c r="I33" s="13"/>
    </row>
    <row r="34" spans="1:9" x14ac:dyDescent="0.2">
      <c r="A34" s="3" t="e">
        <f t="shared" ca="1" si="9"/>
        <v>#NAME?</v>
      </c>
      <c r="B34" s="4" t="e">
        <f t="shared" ca="1" si="5"/>
        <v>#NAME?</v>
      </c>
      <c r="C34" s="36" t="e">
        <f t="shared" ca="1" si="6"/>
        <v>#NAME?</v>
      </c>
      <c r="D34" s="36" t="e">
        <f t="shared" ca="1" si="7"/>
        <v>#NAME?</v>
      </c>
      <c r="E34" s="30" t="e">
        <f t="shared" ca="1" si="8"/>
        <v>#NAME?</v>
      </c>
      <c r="F34" s="53"/>
      <c r="G34" s="5"/>
      <c r="H34" s="21"/>
      <c r="I34" s="13"/>
    </row>
    <row r="35" spans="1:9" x14ac:dyDescent="0.2">
      <c r="A35" s="3" t="e">
        <f t="shared" ca="1" si="9"/>
        <v>#NAME?</v>
      </c>
      <c r="B35" s="4" t="e">
        <f t="shared" ca="1" si="5"/>
        <v>#NAME?</v>
      </c>
      <c r="C35" s="36" t="e">
        <f t="shared" ca="1" si="6"/>
        <v>#NAME?</v>
      </c>
      <c r="D35" s="36" t="e">
        <f t="shared" ca="1" si="7"/>
        <v>#NAME?</v>
      </c>
      <c r="E35" s="30" t="e">
        <f t="shared" ca="1" si="8"/>
        <v>#NAME?</v>
      </c>
      <c r="F35" s="53"/>
      <c r="G35" s="5"/>
      <c r="H35" s="21"/>
      <c r="I35" s="13"/>
    </row>
    <row r="36" spans="1:9" x14ac:dyDescent="0.2">
      <c r="A36" s="3" t="e">
        <f t="shared" ca="1" si="9"/>
        <v>#NAME?</v>
      </c>
      <c r="B36" s="4" t="e">
        <f t="shared" ca="1" si="5"/>
        <v>#NAME?</v>
      </c>
      <c r="C36" s="36" t="e">
        <f t="shared" ca="1" si="6"/>
        <v>#NAME?</v>
      </c>
      <c r="D36" s="36" t="e">
        <f t="shared" ca="1" si="7"/>
        <v>#NAME?</v>
      </c>
      <c r="E36" s="30" t="e">
        <f t="shared" ca="1" si="8"/>
        <v>#NAME?</v>
      </c>
      <c r="F36" s="53"/>
      <c r="G36" s="5"/>
      <c r="H36" s="21"/>
      <c r="I36" s="13"/>
    </row>
    <row r="37" spans="1:9" x14ac:dyDescent="0.2">
      <c r="A37" s="3" t="e">
        <f t="shared" ca="1" si="9"/>
        <v>#NAME?</v>
      </c>
      <c r="B37" s="4" t="e">
        <f t="shared" ca="1" si="5"/>
        <v>#NAME?</v>
      </c>
      <c r="C37" s="36" t="e">
        <f t="shared" ca="1" si="6"/>
        <v>#NAME?</v>
      </c>
      <c r="D37" s="36" t="e">
        <f t="shared" ca="1" si="7"/>
        <v>#NAME?</v>
      </c>
      <c r="E37" s="30" t="e">
        <f t="shared" ca="1" si="8"/>
        <v>#NAME?</v>
      </c>
      <c r="F37" s="53"/>
      <c r="G37" s="5"/>
      <c r="H37" s="21"/>
      <c r="I37" s="13"/>
    </row>
    <row r="38" spans="1:9" x14ac:dyDescent="0.2">
      <c r="A38" s="3" t="e">
        <f t="shared" ca="1" si="9"/>
        <v>#NAME?</v>
      </c>
      <c r="B38" s="4" t="e">
        <f t="shared" ca="1" si="5"/>
        <v>#NAME?</v>
      </c>
      <c r="C38" s="36" t="e">
        <f t="shared" ca="1" si="6"/>
        <v>#NAME?</v>
      </c>
      <c r="D38" s="36" t="e">
        <f t="shared" ca="1" si="7"/>
        <v>#NAME?</v>
      </c>
      <c r="E38" s="30" t="e">
        <f t="shared" ca="1" si="8"/>
        <v>#NAME?</v>
      </c>
      <c r="F38" s="53"/>
      <c r="G38" s="5"/>
      <c r="H38" s="21"/>
      <c r="I38" s="13"/>
    </row>
    <row r="39" spans="1:9" ht="13.5" thickBot="1" x14ac:dyDescent="0.25">
      <c r="A39" s="3" t="e">
        <f t="shared" ca="1" si="9"/>
        <v>#NAME?</v>
      </c>
      <c r="B39" s="4" t="e">
        <f t="shared" ca="1" si="5"/>
        <v>#NAME?</v>
      </c>
      <c r="C39" s="36" t="e">
        <f t="shared" ca="1" si="6"/>
        <v>#NAME?</v>
      </c>
      <c r="D39" s="36" t="e">
        <f t="shared" ca="1" si="7"/>
        <v>#NAME?</v>
      </c>
      <c r="E39" s="30" t="e">
        <f t="shared" ca="1" si="8"/>
        <v>#NAME?</v>
      </c>
      <c r="F39" s="54"/>
      <c r="G39" s="6"/>
      <c r="H39" s="22"/>
      <c r="I39" s="13"/>
    </row>
    <row r="40" spans="1:9" x14ac:dyDescent="0.2">
      <c r="A40" s="7"/>
      <c r="B40" s="8"/>
      <c r="C40" s="8"/>
      <c r="D40" s="9"/>
      <c r="E40" s="10"/>
      <c r="F40" s="11" t="s">
        <v>12</v>
      </c>
      <c r="G40" s="12" t="s">
        <v>2</v>
      </c>
      <c r="H40" s="24" t="s">
        <v>2</v>
      </c>
      <c r="I40" s="13"/>
    </row>
    <row r="41" spans="1:9" x14ac:dyDescent="0.2">
      <c r="A41" s="13" t="s">
        <v>3</v>
      </c>
      <c r="B41" s="14"/>
      <c r="C41" s="14"/>
      <c r="D41" s="15"/>
      <c r="E41" s="16"/>
      <c r="F41" s="17" t="s">
        <v>13</v>
      </c>
      <c r="G41" s="51" t="e">
        <f ca="1">pikasTripKm()</f>
        <v>#NAME?</v>
      </c>
      <c r="H41" s="52" t="e">
        <f ca="1">pikasTripKm()</f>
        <v>#NAME?</v>
      </c>
      <c r="I41" s="13"/>
    </row>
    <row r="42" spans="1:9" x14ac:dyDescent="0.2">
      <c r="A42" s="13" t="s">
        <v>4</v>
      </c>
      <c r="B42" s="14"/>
      <c r="C42" s="14"/>
      <c r="D42" s="15"/>
      <c r="E42" s="16"/>
      <c r="F42" s="17" t="s">
        <v>14</v>
      </c>
      <c r="G42" s="34" t="e">
        <f ca="1">pikasTripDuration()/(24*60)</f>
        <v>#NAME?</v>
      </c>
      <c r="H42" s="35" t="e">
        <f ca="1">pikasTripDuration()/(24*60)</f>
        <v>#NAME?</v>
      </c>
      <c r="I42" s="13"/>
    </row>
    <row r="43" spans="1:9" x14ac:dyDescent="0.2">
      <c r="A43" s="13"/>
      <c r="B43" s="14"/>
      <c r="C43" s="14"/>
      <c r="D43" s="15"/>
      <c r="E43" s="16"/>
      <c r="F43" s="17" t="s">
        <v>15</v>
      </c>
      <c r="G43" s="18"/>
      <c r="H43" s="25"/>
      <c r="I43" s="13"/>
    </row>
    <row r="44" spans="1:9" x14ac:dyDescent="0.2">
      <c r="A44" s="13"/>
      <c r="B44" s="14"/>
      <c r="C44" s="14"/>
      <c r="D44" s="15"/>
      <c r="E44" s="16"/>
      <c r="F44" s="17" t="s">
        <v>18</v>
      </c>
      <c r="G44" s="18">
        <v>1</v>
      </c>
      <c r="H44" s="25">
        <v>1</v>
      </c>
      <c r="I44" s="13"/>
    </row>
    <row r="45" spans="1:9" x14ac:dyDescent="0.2">
      <c r="A45" s="13"/>
      <c r="B45" s="14"/>
      <c r="C45" s="14"/>
      <c r="D45" s="15"/>
      <c r="E45" s="420" t="s">
        <v>16</v>
      </c>
      <c r="F45" s="421"/>
      <c r="G45" s="32" t="e">
        <f ca="1">G41/(24*IF(G42&gt;0,G42,1))</f>
        <v>#NAME?</v>
      </c>
      <c r="H45" s="33" t="e">
        <f ca="1">H41/(24*IF(H42&gt;0,H42,1))</f>
        <v>#NAME?</v>
      </c>
      <c r="I45" s="13"/>
    </row>
    <row r="46" spans="1:9" ht="13.5" thickBot="1" x14ac:dyDescent="0.25">
      <c r="A46" s="47"/>
      <c r="B46" s="48"/>
      <c r="C46" s="48"/>
      <c r="D46" s="49"/>
      <c r="E46" s="19"/>
      <c r="F46" s="46" t="s">
        <v>17</v>
      </c>
      <c r="G46" s="20"/>
      <c r="H46" s="26"/>
      <c r="I46" s="13"/>
    </row>
  </sheetData>
  <mergeCells count="14">
    <mergeCell ref="A5:A6"/>
    <mergeCell ref="B5:B6"/>
    <mergeCell ref="C5:C6"/>
    <mergeCell ref="D5:D6"/>
    <mergeCell ref="A28:A29"/>
    <mergeCell ref="B28:B29"/>
    <mergeCell ref="C28:C29"/>
    <mergeCell ref="D28:D29"/>
    <mergeCell ref="E28:E29"/>
    <mergeCell ref="F28:F29"/>
    <mergeCell ref="E5:E6"/>
    <mergeCell ref="F5:F6"/>
    <mergeCell ref="E45:F45"/>
    <mergeCell ref="E22:F22"/>
  </mergeCells>
  <phoneticPr fontId="0" type="noConversion"/>
  <pageMargins left="0.74803149606299213" right="0.55118110236220474" top="0.39370078740157483" bottom="0.39370078740157483" header="0" footer="0"/>
  <pageSetup fitToWidth="99" fitToHeight="2" pageOrder="overThenDown" orientation="landscape" horizontalDpi="4294967293" r:id="rId1"/>
  <headerFooter alignWithMargins="0">
    <oddHeader xml:space="preserve">&amp;L&amp;"Arial,Bold Italic"&amp;12SIA "RĪGAS SATIKSME"&amp;"Arial,Regular"&amp;8
Kleistu iela 28, Rīga, LV-1067 Reģ.Nr,40003619950
Tālr.(371)7065400,fakss(371)7065402 &amp;C&amp;"Arial,Bold"&amp;16
Autobusu kustības saraksts </oddHeader>
  </headerFooter>
  <rowBreaks count="1" manualBreakCount="1">
    <brk id="2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M40"/>
  <sheetViews>
    <sheetView zoomScaleNormal="100" workbookViewId="0">
      <selection activeCell="D23" sqref="D23"/>
    </sheetView>
  </sheetViews>
  <sheetFormatPr defaultRowHeight="12.75" x14ac:dyDescent="0.2"/>
  <cols>
    <col min="1" max="1" width="3.42578125" customWidth="1"/>
    <col min="2" max="2" width="14.140625" customWidth="1"/>
    <col min="3" max="4" width="13.140625" customWidth="1"/>
    <col min="5" max="5" width="11.85546875" customWidth="1"/>
    <col min="6" max="6" width="13.140625" customWidth="1"/>
    <col min="7" max="15" width="6.5703125" customWidth="1"/>
  </cols>
  <sheetData>
    <row r="1" spans="1:13" s="14" customFormat="1" ht="31.5" customHeight="1" x14ac:dyDescent="0.25">
      <c r="C1" s="39"/>
      <c r="E1" s="40"/>
      <c r="F1" s="40"/>
      <c r="G1" s="41"/>
      <c r="H1" s="40"/>
      <c r="I1" s="40"/>
      <c r="M1" s="42"/>
    </row>
    <row r="2" spans="1:13" s="14" customFormat="1" ht="16.5" customHeight="1" x14ac:dyDescent="0.3">
      <c r="C2" s="43"/>
      <c r="D2" s="43"/>
      <c r="E2" s="29" t="s">
        <v>20</v>
      </c>
      <c r="F2" s="50" t="e">
        <f ca="1">"Nr." &amp; pikasRoute()</f>
        <v>#NAME?</v>
      </c>
      <c r="G2" s="44"/>
      <c r="H2" s="37"/>
      <c r="L2" s="45"/>
    </row>
    <row r="3" spans="1:13" s="14" customFormat="1" ht="16.5" customHeight="1" x14ac:dyDescent="0.25">
      <c r="D3" s="31"/>
      <c r="G3" s="31"/>
      <c r="H3" s="31"/>
      <c r="I3" s="31"/>
      <c r="J3" s="31"/>
      <c r="K3" s="31"/>
      <c r="L3" s="31"/>
    </row>
    <row r="4" spans="1:13" ht="12.75" customHeight="1" thickBot="1" x14ac:dyDescent="0.25">
      <c r="D4" s="14"/>
      <c r="E4" s="14"/>
      <c r="G4" s="14"/>
      <c r="H4" s="14"/>
      <c r="I4" s="14"/>
      <c r="J4" s="38"/>
      <c r="K4" s="1"/>
      <c r="L4" s="1"/>
    </row>
    <row r="5" spans="1:13" ht="48" customHeight="1" x14ac:dyDescent="0.2">
      <c r="A5" s="422" t="s">
        <v>0</v>
      </c>
      <c r="B5" s="418" t="s">
        <v>21</v>
      </c>
      <c r="C5" s="418" t="s">
        <v>22</v>
      </c>
      <c r="D5" s="418" t="s">
        <v>23</v>
      </c>
      <c r="E5" s="418" t="s">
        <v>24</v>
      </c>
      <c r="F5" s="418" t="s">
        <v>25</v>
      </c>
      <c r="G5" s="2" t="s">
        <v>26</v>
      </c>
      <c r="H5" s="23" t="s">
        <v>27</v>
      </c>
      <c r="I5" s="13"/>
    </row>
    <row r="6" spans="1:13" ht="13.5" thickBot="1" x14ac:dyDescent="0.25">
      <c r="A6" s="423"/>
      <c r="B6" s="419"/>
      <c r="C6" s="419"/>
      <c r="D6" s="419"/>
      <c r="E6" s="419"/>
      <c r="F6" s="419"/>
      <c r="G6" s="27" t="s">
        <v>1</v>
      </c>
      <c r="H6" s="28">
        <f>G6+2</f>
        <v>3</v>
      </c>
      <c r="I6" s="13"/>
    </row>
    <row r="7" spans="1:13" x14ac:dyDescent="0.2">
      <c r="A7" s="3">
        <v>1</v>
      </c>
      <c r="B7" s="4" t="e">
        <f t="shared" ref="B7:B16" ca="1" si="0">pikasStopName()</f>
        <v>#NAME?</v>
      </c>
      <c r="C7" s="36" t="e">
        <f t="shared" ref="C7:C16" ca="1" si="1">pikasStopKm()</f>
        <v>#NAME?</v>
      </c>
      <c r="D7" s="36" t="e">
        <f t="shared" ref="D7:D16" ca="1" si="2">OFFSET(C7,1,0)-C7</f>
        <v>#NAME?</v>
      </c>
      <c r="E7" s="30" t="e">
        <f t="shared" ref="E7:E16" ca="1" si="3">pikasStopNum()</f>
        <v>#NAME?</v>
      </c>
      <c r="F7" s="53"/>
      <c r="G7" s="5"/>
      <c r="H7" s="21"/>
      <c r="I7" s="13"/>
    </row>
    <row r="8" spans="1:13" x14ac:dyDescent="0.2">
      <c r="A8" s="3" t="e">
        <f t="shared" ref="A8:A16" ca="1" si="4">IF(B8&lt;&gt;"",OFFSET(A8,-1,0)+1,"")</f>
        <v>#NAME?</v>
      </c>
      <c r="B8" s="4" t="e">
        <f t="shared" ca="1" si="0"/>
        <v>#NAME?</v>
      </c>
      <c r="C8" s="36" t="e">
        <f t="shared" ca="1" si="1"/>
        <v>#NAME?</v>
      </c>
      <c r="D8" s="36" t="e">
        <f t="shared" ca="1" si="2"/>
        <v>#NAME?</v>
      </c>
      <c r="E8" s="30" t="e">
        <f t="shared" ca="1" si="3"/>
        <v>#NAME?</v>
      </c>
      <c r="F8" s="53"/>
      <c r="G8" s="5"/>
      <c r="H8" s="21"/>
      <c r="I8" s="13"/>
    </row>
    <row r="9" spans="1:13" x14ac:dyDescent="0.2">
      <c r="A9" s="3" t="e">
        <f t="shared" ca="1" si="4"/>
        <v>#NAME?</v>
      </c>
      <c r="B9" s="4" t="e">
        <f t="shared" ca="1" si="0"/>
        <v>#NAME?</v>
      </c>
      <c r="C9" s="36" t="e">
        <f t="shared" ca="1" si="1"/>
        <v>#NAME?</v>
      </c>
      <c r="D9" s="36" t="e">
        <f t="shared" ca="1" si="2"/>
        <v>#NAME?</v>
      </c>
      <c r="E9" s="30" t="e">
        <f t="shared" ca="1" si="3"/>
        <v>#NAME?</v>
      </c>
      <c r="F9" s="53"/>
      <c r="G9" s="5"/>
      <c r="H9" s="21"/>
      <c r="I9" s="13"/>
    </row>
    <row r="10" spans="1:13" x14ac:dyDescent="0.2">
      <c r="A10" s="3" t="e">
        <f t="shared" ca="1" si="4"/>
        <v>#NAME?</v>
      </c>
      <c r="B10" s="4" t="e">
        <f t="shared" ca="1" si="0"/>
        <v>#NAME?</v>
      </c>
      <c r="C10" s="36" t="e">
        <f t="shared" ca="1" si="1"/>
        <v>#NAME?</v>
      </c>
      <c r="D10" s="36" t="e">
        <f t="shared" ca="1" si="2"/>
        <v>#NAME?</v>
      </c>
      <c r="E10" s="30" t="e">
        <f t="shared" ca="1" si="3"/>
        <v>#NAME?</v>
      </c>
      <c r="F10" s="53"/>
      <c r="G10" s="5"/>
      <c r="H10" s="21"/>
      <c r="I10" s="13"/>
    </row>
    <row r="11" spans="1:13" x14ac:dyDescent="0.2">
      <c r="A11" s="3" t="e">
        <f t="shared" ca="1" si="4"/>
        <v>#NAME?</v>
      </c>
      <c r="B11" s="4" t="e">
        <f t="shared" ca="1" si="0"/>
        <v>#NAME?</v>
      </c>
      <c r="C11" s="36" t="e">
        <f t="shared" ca="1" si="1"/>
        <v>#NAME?</v>
      </c>
      <c r="D11" s="36" t="e">
        <f t="shared" ca="1" si="2"/>
        <v>#NAME?</v>
      </c>
      <c r="E11" s="30" t="e">
        <f t="shared" ca="1" si="3"/>
        <v>#NAME?</v>
      </c>
      <c r="F11" s="53"/>
      <c r="G11" s="5"/>
      <c r="H11" s="21"/>
      <c r="I11" s="13"/>
    </row>
    <row r="12" spans="1:13" x14ac:dyDescent="0.2">
      <c r="A12" s="3" t="e">
        <f t="shared" ca="1" si="4"/>
        <v>#NAME?</v>
      </c>
      <c r="B12" s="4" t="e">
        <f t="shared" ca="1" si="0"/>
        <v>#NAME?</v>
      </c>
      <c r="C12" s="36" t="e">
        <f t="shared" ca="1" si="1"/>
        <v>#NAME?</v>
      </c>
      <c r="D12" s="36" t="e">
        <f t="shared" ca="1" si="2"/>
        <v>#NAME?</v>
      </c>
      <c r="E12" s="30" t="e">
        <f t="shared" ca="1" si="3"/>
        <v>#NAME?</v>
      </c>
      <c r="F12" s="53"/>
      <c r="G12" s="5"/>
      <c r="H12" s="21"/>
      <c r="I12" s="13"/>
    </row>
    <row r="13" spans="1:13" x14ac:dyDescent="0.2">
      <c r="A13" s="3" t="e">
        <f t="shared" ca="1" si="4"/>
        <v>#NAME?</v>
      </c>
      <c r="B13" s="4" t="e">
        <f t="shared" ca="1" si="0"/>
        <v>#NAME?</v>
      </c>
      <c r="C13" s="36" t="e">
        <f t="shared" ca="1" si="1"/>
        <v>#NAME?</v>
      </c>
      <c r="D13" s="36" t="e">
        <f t="shared" ca="1" si="2"/>
        <v>#NAME?</v>
      </c>
      <c r="E13" s="30" t="e">
        <f t="shared" ca="1" si="3"/>
        <v>#NAME?</v>
      </c>
      <c r="F13" s="53"/>
      <c r="G13" s="5"/>
      <c r="H13" s="21"/>
      <c r="I13" s="13"/>
    </row>
    <row r="14" spans="1:13" x14ac:dyDescent="0.2">
      <c r="A14" s="3" t="e">
        <f t="shared" ca="1" si="4"/>
        <v>#NAME?</v>
      </c>
      <c r="B14" s="4" t="e">
        <f t="shared" ca="1" si="0"/>
        <v>#NAME?</v>
      </c>
      <c r="C14" s="36" t="e">
        <f t="shared" ca="1" si="1"/>
        <v>#NAME?</v>
      </c>
      <c r="D14" s="36" t="e">
        <f t="shared" ca="1" si="2"/>
        <v>#NAME?</v>
      </c>
      <c r="E14" s="30" t="e">
        <f t="shared" ca="1" si="3"/>
        <v>#NAME?</v>
      </c>
      <c r="F14" s="53"/>
      <c r="G14" s="5"/>
      <c r="H14" s="21"/>
      <c r="I14" s="13"/>
    </row>
    <row r="15" spans="1:13" x14ac:dyDescent="0.2">
      <c r="A15" s="3" t="e">
        <f t="shared" ca="1" si="4"/>
        <v>#NAME?</v>
      </c>
      <c r="B15" s="4" t="e">
        <f t="shared" ca="1" si="0"/>
        <v>#NAME?</v>
      </c>
      <c r="C15" s="36" t="e">
        <f t="shared" ca="1" si="1"/>
        <v>#NAME?</v>
      </c>
      <c r="D15" s="36" t="e">
        <f t="shared" ca="1" si="2"/>
        <v>#NAME?</v>
      </c>
      <c r="E15" s="30" t="e">
        <f t="shared" ca="1" si="3"/>
        <v>#NAME?</v>
      </c>
      <c r="F15" s="53"/>
      <c r="G15" s="5"/>
      <c r="H15" s="21"/>
      <c r="I15" s="13"/>
    </row>
    <row r="16" spans="1:13" ht="13.5" thickBot="1" x14ac:dyDescent="0.25">
      <c r="A16" s="3" t="e">
        <f t="shared" ca="1" si="4"/>
        <v>#NAME?</v>
      </c>
      <c r="B16" s="4" t="e">
        <f t="shared" ca="1" si="0"/>
        <v>#NAME?</v>
      </c>
      <c r="C16" s="36" t="e">
        <f t="shared" ca="1" si="1"/>
        <v>#NAME?</v>
      </c>
      <c r="D16" s="36" t="e">
        <f t="shared" ca="1" si="2"/>
        <v>#NAME?</v>
      </c>
      <c r="E16" s="30" t="e">
        <f t="shared" ca="1" si="3"/>
        <v>#NAME?</v>
      </c>
      <c r="F16" s="54"/>
      <c r="G16" s="6"/>
      <c r="H16" s="22"/>
      <c r="I16" s="13"/>
    </row>
    <row r="17" spans="1:13" x14ac:dyDescent="0.2">
      <c r="A17" s="7"/>
      <c r="B17" s="8"/>
      <c r="C17" s="8"/>
      <c r="D17" s="9"/>
      <c r="E17" s="10"/>
      <c r="F17" s="11" t="s">
        <v>28</v>
      </c>
      <c r="G17" s="12" t="s">
        <v>2</v>
      </c>
      <c r="H17" s="24" t="s">
        <v>2</v>
      </c>
      <c r="I17" s="13"/>
    </row>
    <row r="18" spans="1:13" x14ac:dyDescent="0.2">
      <c r="A18" s="13"/>
      <c r="B18" s="14"/>
      <c r="C18" s="14"/>
      <c r="D18" s="15"/>
      <c r="E18" s="16"/>
      <c r="F18" s="17" t="s">
        <v>31</v>
      </c>
      <c r="G18" s="51" t="e">
        <f ca="1">pikasTripKm()</f>
        <v>#NAME?</v>
      </c>
      <c r="H18" s="52" t="e">
        <f ca="1">pikasTripKm()</f>
        <v>#NAME?</v>
      </c>
      <c r="I18" s="13"/>
    </row>
    <row r="19" spans="1:13" x14ac:dyDescent="0.2">
      <c r="A19" s="13"/>
      <c r="B19" s="14"/>
      <c r="C19" s="14"/>
      <c r="D19" s="15"/>
      <c r="E19" s="16"/>
      <c r="F19" s="17" t="s">
        <v>30</v>
      </c>
      <c r="G19" s="34" t="e">
        <f ca="1">pikasTripDuration()/(24*60)</f>
        <v>#NAME?</v>
      </c>
      <c r="H19" s="35" t="e">
        <f ca="1">pikasTripDuration()/(24*60)</f>
        <v>#NAME?</v>
      </c>
      <c r="I19" s="13"/>
    </row>
    <row r="20" spans="1:13" ht="13.5" thickBot="1" x14ac:dyDescent="0.25">
      <c r="A20" s="47"/>
      <c r="B20" s="48"/>
      <c r="C20" s="48"/>
      <c r="D20" s="49"/>
      <c r="E20" s="377" t="s">
        <v>29</v>
      </c>
      <c r="F20" s="396"/>
      <c r="G20" s="55" t="e">
        <f ca="1">G18/(24*IF(G19&gt;0,G19,1))</f>
        <v>#NAME?</v>
      </c>
      <c r="H20" s="56" t="e">
        <f ca="1">H18/(24*IF(H19&gt;0,H19,1))</f>
        <v>#NAME?</v>
      </c>
      <c r="I20" s="13"/>
    </row>
    <row r="21" spans="1:13" s="14" customFormat="1" ht="31.5" customHeight="1" x14ac:dyDescent="0.25">
      <c r="C21" s="39"/>
      <c r="E21" s="40"/>
      <c r="F21" s="40"/>
      <c r="G21" s="41"/>
      <c r="H21" s="40"/>
      <c r="I21" s="40"/>
      <c r="M21" s="42"/>
    </row>
    <row r="22" spans="1:13" s="14" customFormat="1" ht="16.5" customHeight="1" x14ac:dyDescent="0.3">
      <c r="C22" s="43"/>
      <c r="D22" s="43"/>
      <c r="E22" s="29" t="s">
        <v>20</v>
      </c>
      <c r="F22" s="50" t="e">
        <f ca="1">F2</f>
        <v>#NAME?</v>
      </c>
      <c r="G22" s="44"/>
      <c r="H22" s="37"/>
      <c r="L22" s="45"/>
    </row>
    <row r="23" spans="1:13" s="14" customFormat="1" ht="16.5" customHeight="1" x14ac:dyDescent="0.25">
      <c r="D23" s="31"/>
      <c r="G23" s="31"/>
      <c r="H23" s="31"/>
      <c r="I23" s="31"/>
      <c r="J23" s="31"/>
      <c r="K23" s="31"/>
      <c r="L23" s="31"/>
    </row>
    <row r="24" spans="1:13" ht="12.75" customHeight="1" thickBot="1" x14ac:dyDescent="0.25">
      <c r="D24" s="14"/>
      <c r="E24" s="14"/>
      <c r="G24" s="14"/>
      <c r="H24" s="14"/>
      <c r="I24" s="14"/>
      <c r="J24" s="38"/>
      <c r="K24" s="1"/>
      <c r="L24" s="1"/>
    </row>
    <row r="25" spans="1:13" ht="48" customHeight="1" x14ac:dyDescent="0.2">
      <c r="A25" s="424" t="s">
        <v>0</v>
      </c>
      <c r="B25" s="426" t="s">
        <v>21</v>
      </c>
      <c r="C25" s="426" t="s">
        <v>22</v>
      </c>
      <c r="D25" s="426" t="s">
        <v>23</v>
      </c>
      <c r="E25" s="426" t="s">
        <v>24</v>
      </c>
      <c r="F25" s="426" t="s">
        <v>25</v>
      </c>
      <c r="G25" s="2" t="s">
        <v>26</v>
      </c>
      <c r="H25" s="23" t="s">
        <v>27</v>
      </c>
      <c r="I25" s="13"/>
    </row>
    <row r="26" spans="1:13" ht="13.5" thickBot="1" x14ac:dyDescent="0.25">
      <c r="A26" s="425"/>
      <c r="B26" s="427"/>
      <c r="C26" s="427"/>
      <c r="D26" s="427"/>
      <c r="E26" s="427"/>
      <c r="F26" s="427"/>
      <c r="G26" s="27">
        <v>2</v>
      </c>
      <c r="H26" s="28">
        <f>G26+2</f>
        <v>4</v>
      </c>
      <c r="I26" s="13"/>
    </row>
    <row r="27" spans="1:13" x14ac:dyDescent="0.2">
      <c r="A27" s="3">
        <v>1</v>
      </c>
      <c r="B27" s="4" t="e">
        <f t="shared" ref="B27:B36" ca="1" si="5">pikasStopName()</f>
        <v>#NAME?</v>
      </c>
      <c r="C27" s="36" t="e">
        <f t="shared" ref="C27:C36" ca="1" si="6">pikasStopKm()</f>
        <v>#NAME?</v>
      </c>
      <c r="D27" s="36" t="e">
        <f t="shared" ref="D27:D36" ca="1" si="7">OFFSET(C27,1,0)-C27</f>
        <v>#NAME?</v>
      </c>
      <c r="E27" s="30" t="e">
        <f t="shared" ref="E27:E36" ca="1" si="8">pikasStopNum()</f>
        <v>#NAME?</v>
      </c>
      <c r="F27" s="53"/>
      <c r="G27" s="5"/>
      <c r="H27" s="21"/>
      <c r="I27" s="13"/>
    </row>
    <row r="28" spans="1:13" x14ac:dyDescent="0.2">
      <c r="A28" s="3" t="e">
        <f t="shared" ref="A28:A36" ca="1" si="9">IF(B28&lt;&gt;"",OFFSET(A28,-1,0)+1,"")</f>
        <v>#NAME?</v>
      </c>
      <c r="B28" s="4" t="e">
        <f t="shared" ca="1" si="5"/>
        <v>#NAME?</v>
      </c>
      <c r="C28" s="36" t="e">
        <f t="shared" ca="1" si="6"/>
        <v>#NAME?</v>
      </c>
      <c r="D28" s="36" t="e">
        <f t="shared" ca="1" si="7"/>
        <v>#NAME?</v>
      </c>
      <c r="E28" s="30" t="e">
        <f t="shared" ca="1" si="8"/>
        <v>#NAME?</v>
      </c>
      <c r="F28" s="53"/>
      <c r="G28" s="5"/>
      <c r="H28" s="21"/>
      <c r="I28" s="13"/>
    </row>
    <row r="29" spans="1:13" x14ac:dyDescent="0.2">
      <c r="A29" s="3" t="e">
        <f t="shared" ca="1" si="9"/>
        <v>#NAME?</v>
      </c>
      <c r="B29" s="4" t="e">
        <f t="shared" ca="1" si="5"/>
        <v>#NAME?</v>
      </c>
      <c r="C29" s="36" t="e">
        <f t="shared" ca="1" si="6"/>
        <v>#NAME?</v>
      </c>
      <c r="D29" s="36" t="e">
        <f t="shared" ca="1" si="7"/>
        <v>#NAME?</v>
      </c>
      <c r="E29" s="30" t="e">
        <f t="shared" ca="1" si="8"/>
        <v>#NAME?</v>
      </c>
      <c r="F29" s="53"/>
      <c r="G29" s="5"/>
      <c r="H29" s="21"/>
      <c r="I29" s="13"/>
    </row>
    <row r="30" spans="1:13" x14ac:dyDescent="0.2">
      <c r="A30" s="3" t="e">
        <f t="shared" ca="1" si="9"/>
        <v>#NAME?</v>
      </c>
      <c r="B30" s="4" t="e">
        <f t="shared" ca="1" si="5"/>
        <v>#NAME?</v>
      </c>
      <c r="C30" s="36" t="e">
        <f t="shared" ca="1" si="6"/>
        <v>#NAME?</v>
      </c>
      <c r="D30" s="36" t="e">
        <f t="shared" ca="1" si="7"/>
        <v>#NAME?</v>
      </c>
      <c r="E30" s="30" t="e">
        <f t="shared" ca="1" si="8"/>
        <v>#NAME?</v>
      </c>
      <c r="F30" s="53"/>
      <c r="G30" s="5"/>
      <c r="H30" s="21"/>
      <c r="I30" s="13"/>
    </row>
    <row r="31" spans="1:13" x14ac:dyDescent="0.2">
      <c r="A31" s="3" t="e">
        <f t="shared" ca="1" si="9"/>
        <v>#NAME?</v>
      </c>
      <c r="B31" s="4" t="e">
        <f t="shared" ca="1" si="5"/>
        <v>#NAME?</v>
      </c>
      <c r="C31" s="36" t="e">
        <f t="shared" ca="1" si="6"/>
        <v>#NAME?</v>
      </c>
      <c r="D31" s="36" t="e">
        <f t="shared" ca="1" si="7"/>
        <v>#NAME?</v>
      </c>
      <c r="E31" s="30" t="e">
        <f t="shared" ca="1" si="8"/>
        <v>#NAME?</v>
      </c>
      <c r="F31" s="53"/>
      <c r="G31" s="5"/>
      <c r="H31" s="21"/>
      <c r="I31" s="13"/>
    </row>
    <row r="32" spans="1:13" x14ac:dyDescent="0.2">
      <c r="A32" s="3" t="e">
        <f t="shared" ca="1" si="9"/>
        <v>#NAME?</v>
      </c>
      <c r="B32" s="4" t="e">
        <f t="shared" ca="1" si="5"/>
        <v>#NAME?</v>
      </c>
      <c r="C32" s="36" t="e">
        <f t="shared" ca="1" si="6"/>
        <v>#NAME?</v>
      </c>
      <c r="D32" s="36" t="e">
        <f t="shared" ca="1" si="7"/>
        <v>#NAME?</v>
      </c>
      <c r="E32" s="30" t="e">
        <f t="shared" ca="1" si="8"/>
        <v>#NAME?</v>
      </c>
      <c r="F32" s="53"/>
      <c r="G32" s="5"/>
      <c r="H32" s="21"/>
      <c r="I32" s="13"/>
    </row>
    <row r="33" spans="1:9" x14ac:dyDescent="0.2">
      <c r="A33" s="3" t="e">
        <f t="shared" ca="1" si="9"/>
        <v>#NAME?</v>
      </c>
      <c r="B33" s="4" t="e">
        <f t="shared" ca="1" si="5"/>
        <v>#NAME?</v>
      </c>
      <c r="C33" s="36" t="e">
        <f t="shared" ca="1" si="6"/>
        <v>#NAME?</v>
      </c>
      <c r="D33" s="36" t="e">
        <f t="shared" ca="1" si="7"/>
        <v>#NAME?</v>
      </c>
      <c r="E33" s="30" t="e">
        <f t="shared" ca="1" si="8"/>
        <v>#NAME?</v>
      </c>
      <c r="F33" s="53"/>
      <c r="G33" s="5"/>
      <c r="H33" s="21"/>
      <c r="I33" s="13"/>
    </row>
    <row r="34" spans="1:9" x14ac:dyDescent="0.2">
      <c r="A34" s="3" t="e">
        <f t="shared" ca="1" si="9"/>
        <v>#NAME?</v>
      </c>
      <c r="B34" s="4" t="e">
        <f t="shared" ca="1" si="5"/>
        <v>#NAME?</v>
      </c>
      <c r="C34" s="36" t="e">
        <f t="shared" ca="1" si="6"/>
        <v>#NAME?</v>
      </c>
      <c r="D34" s="36" t="e">
        <f t="shared" ca="1" si="7"/>
        <v>#NAME?</v>
      </c>
      <c r="E34" s="30" t="e">
        <f t="shared" ca="1" si="8"/>
        <v>#NAME?</v>
      </c>
      <c r="F34" s="53"/>
      <c r="G34" s="5"/>
      <c r="H34" s="21"/>
      <c r="I34" s="13"/>
    </row>
    <row r="35" spans="1:9" x14ac:dyDescent="0.2">
      <c r="A35" s="3" t="e">
        <f t="shared" ca="1" si="9"/>
        <v>#NAME?</v>
      </c>
      <c r="B35" s="4" t="e">
        <f t="shared" ca="1" si="5"/>
        <v>#NAME?</v>
      </c>
      <c r="C35" s="36" t="e">
        <f t="shared" ca="1" si="6"/>
        <v>#NAME?</v>
      </c>
      <c r="D35" s="36" t="e">
        <f t="shared" ca="1" si="7"/>
        <v>#NAME?</v>
      </c>
      <c r="E35" s="30" t="e">
        <f t="shared" ca="1" si="8"/>
        <v>#NAME?</v>
      </c>
      <c r="F35" s="53"/>
      <c r="G35" s="5"/>
      <c r="H35" s="21"/>
      <c r="I35" s="13"/>
    </row>
    <row r="36" spans="1:9" ht="13.5" thickBot="1" x14ac:dyDescent="0.25">
      <c r="A36" s="3" t="e">
        <f t="shared" ca="1" si="9"/>
        <v>#NAME?</v>
      </c>
      <c r="B36" s="4" t="e">
        <f t="shared" ca="1" si="5"/>
        <v>#NAME?</v>
      </c>
      <c r="C36" s="36" t="e">
        <f t="shared" ca="1" si="6"/>
        <v>#NAME?</v>
      </c>
      <c r="D36" s="36" t="e">
        <f t="shared" ca="1" si="7"/>
        <v>#NAME?</v>
      </c>
      <c r="E36" s="30" t="e">
        <f t="shared" ca="1" si="8"/>
        <v>#NAME?</v>
      </c>
      <c r="F36" s="54"/>
      <c r="G36" s="6"/>
      <c r="H36" s="22"/>
      <c r="I36" s="13"/>
    </row>
    <row r="37" spans="1:9" x14ac:dyDescent="0.2">
      <c r="A37" s="7"/>
      <c r="B37" s="8"/>
      <c r="C37" s="8"/>
      <c r="D37" s="9"/>
      <c r="E37" s="10"/>
      <c r="F37" s="11" t="s">
        <v>28</v>
      </c>
      <c r="G37" s="12" t="s">
        <v>2</v>
      </c>
      <c r="H37" s="24" t="s">
        <v>2</v>
      </c>
      <c r="I37" s="13"/>
    </row>
    <row r="38" spans="1:9" x14ac:dyDescent="0.2">
      <c r="A38" s="13"/>
      <c r="B38" s="14"/>
      <c r="C38" s="14"/>
      <c r="D38" s="15"/>
      <c r="E38" s="16"/>
      <c r="F38" s="17" t="s">
        <v>31</v>
      </c>
      <c r="G38" s="51" t="e">
        <f ca="1">pikasTripKm()</f>
        <v>#NAME?</v>
      </c>
      <c r="H38" s="52" t="e">
        <f ca="1">pikasTripKm()</f>
        <v>#NAME?</v>
      </c>
      <c r="I38" s="13"/>
    </row>
    <row r="39" spans="1:9" x14ac:dyDescent="0.2">
      <c r="A39" s="13"/>
      <c r="B39" s="14"/>
      <c r="C39" s="14"/>
      <c r="D39" s="15"/>
      <c r="E39" s="16"/>
      <c r="F39" s="17" t="s">
        <v>30</v>
      </c>
      <c r="G39" s="34" t="e">
        <f ca="1">pikasTripDuration()/(24*60)</f>
        <v>#NAME?</v>
      </c>
      <c r="H39" s="35" t="e">
        <f ca="1">pikasTripDuration()/(24*60)</f>
        <v>#NAME?</v>
      </c>
      <c r="I39" s="13"/>
    </row>
    <row r="40" spans="1:9" ht="13.5" thickBot="1" x14ac:dyDescent="0.25">
      <c r="A40" s="47"/>
      <c r="B40" s="48"/>
      <c r="C40" s="48"/>
      <c r="D40" s="49"/>
      <c r="E40" s="377" t="s">
        <v>29</v>
      </c>
      <c r="F40" s="396"/>
      <c r="G40" s="55" t="e">
        <f ca="1">G38/(24*IF(G39&gt;0,G39,1))</f>
        <v>#NAME?</v>
      </c>
      <c r="H40" s="56" t="e">
        <f ca="1">H38/(24*IF(H39&gt;0,H39,1))</f>
        <v>#NAME?</v>
      </c>
      <c r="I40" s="13"/>
    </row>
  </sheetData>
  <mergeCells count="14">
    <mergeCell ref="E40:F40"/>
    <mergeCell ref="E20:F20"/>
    <mergeCell ref="E25:E26"/>
    <mergeCell ref="F25:F26"/>
    <mergeCell ref="E5:E6"/>
    <mergeCell ref="F5:F6"/>
    <mergeCell ref="A25:A26"/>
    <mergeCell ref="B25:B26"/>
    <mergeCell ref="C25:C26"/>
    <mergeCell ref="D25:D26"/>
    <mergeCell ref="A5:A6"/>
    <mergeCell ref="B5:B6"/>
    <mergeCell ref="C5:C6"/>
    <mergeCell ref="D5:D6"/>
  </mergeCells>
  <phoneticPr fontId="0" type="noConversion"/>
  <pageMargins left="0.74803149606299213" right="0.55118110236220474" top="0.39370078740157483" bottom="0.39370078740157483" header="0" footer="0"/>
  <pageSetup fitToWidth="99" fitToHeight="2" pageOrder="overThenDown" orientation="landscape" horizontalDpi="4294967293" r:id="rId1"/>
  <headerFooter alignWithMargins="0">
    <oddHeader xml:space="preserve">&amp;L&amp;"Arial,Bold Italic"&amp;12SIA "RĪGAS SATIKSME"&amp;"Arial,Regular"&amp;8
Kleistu iela 28, Rīga, LV-1067 Reģ.Nr,40003619950
Tālr.(371)7065400,fakss(371)7065402 &amp;C&amp;"Arial,Bold"&amp;16
Autobusu kustības saraksts </oddHeader>
  </headerFooter>
  <rowBreaks count="1" manualBreakCount="1">
    <brk id="2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15</vt:i4>
      </vt:variant>
    </vt:vector>
  </HeadingPairs>
  <TitlesOfParts>
    <vt:vector size="21" baseType="lpstr">
      <vt:lpstr>P1</vt:lpstr>
      <vt:lpstr>P2</vt:lpstr>
      <vt:lpstr>P3</vt:lpstr>
      <vt:lpstr>Jelgava</vt:lpstr>
      <vt:lpstr>Talava</vt:lpstr>
      <vt:lpstr>Design Ufa RUS</vt:lpstr>
      <vt:lpstr>'Design Ufa RUS'!Prinditiitlid</vt:lpstr>
      <vt:lpstr>Jelgava!Prinditiitlid</vt:lpstr>
      <vt:lpstr>Talava!Prinditiitlid</vt:lpstr>
      <vt:lpstr>'Design Ufa RUS'!Table1</vt:lpstr>
      <vt:lpstr>Jelgava!Table1</vt:lpstr>
      <vt:lpstr>Table1</vt:lpstr>
      <vt:lpstr>'Design Ufa RUS'!Table2</vt:lpstr>
      <vt:lpstr>Jelgava!Table2</vt:lpstr>
      <vt:lpstr>Table2</vt:lpstr>
      <vt:lpstr>'Design Ufa RUS'!TimeTable1</vt:lpstr>
      <vt:lpstr>Jelgava!TimeTable1</vt:lpstr>
      <vt:lpstr>TimeTable1</vt:lpstr>
      <vt:lpstr>'Design Ufa RUS'!TimeTable2</vt:lpstr>
      <vt:lpstr>Jelgava!TimeTable2</vt:lpstr>
      <vt:lpstr>TimeTable2</vt:lpstr>
    </vt:vector>
  </TitlesOfParts>
  <Manager>Romas Mickus</Manager>
  <Company>UAB Merakas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01b-Schedule for line, version 1.3.0724</dc:title>
  <dc:subject>Pikas reports</dc:subject>
  <dc:creator>Evaldas Jadenkus</dc:creator>
  <cp:lastModifiedBy>Karina Troshkina</cp:lastModifiedBy>
  <cp:lastPrinted>2019-09-23T13:07:58Z</cp:lastPrinted>
  <dcterms:created xsi:type="dcterms:W3CDTF">2003-02-27T16:16:01Z</dcterms:created>
  <dcterms:modified xsi:type="dcterms:W3CDTF">2020-08-17T13:19:40Z</dcterms:modified>
</cp:coreProperties>
</file>