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Liinid\SOIDUPLAANID\LÄÄNE 3 2019\"/>
    </mc:Choice>
  </mc:AlternateContent>
  <bookViews>
    <workbookView xWindow="0" yWindow="0" windowWidth="28800" windowHeight="12435" tabRatio="926"/>
  </bookViews>
  <sheets>
    <sheet name="VV1" sheetId="267" r:id="rId1"/>
    <sheet name="VV2" sheetId="269" r:id="rId2"/>
    <sheet name="VV3" sheetId="268" r:id="rId3"/>
    <sheet name="Jelgava" sheetId="126" state="hidden" r:id="rId4"/>
    <sheet name="Talava" sheetId="1" state="hidden" r:id="rId5"/>
    <sheet name="Design Ufa RUS" sheetId="124" state="hidden" r:id="rId6"/>
  </sheets>
  <definedNames>
    <definedName name="ByHour1" localSheetId="1">#REF!</definedName>
    <definedName name="ByHour1" localSheetId="2">#REF!</definedName>
    <definedName name="ByHour1">#REF!</definedName>
    <definedName name="ByHour2" localSheetId="1">#REF!</definedName>
    <definedName name="ByHour2" localSheetId="2">#REF!</definedName>
    <definedName name="ByHour2">#REF!</definedName>
    <definedName name="ByHour3" localSheetId="1">#REF!</definedName>
    <definedName name="ByHour3" localSheetId="2">#REF!</definedName>
    <definedName name="ByHour3">#REF!</definedName>
    <definedName name="Prinditiitlid" localSheetId="5">'Design Ufa RUS'!$A:$F</definedName>
    <definedName name="Prinditiitlid" localSheetId="3">Jelgava!$A:$F</definedName>
    <definedName name="Prinditiitlid" localSheetId="4">Talava!$A:$F</definedName>
    <definedName name="Table1" localSheetId="5">'Design Ufa RUS'!$G$5:$H$20</definedName>
    <definedName name="Table1" localSheetId="3">Jelgava!$G$3:$H$19</definedName>
    <definedName name="Table1">Talava!$G$5:$H$23</definedName>
    <definedName name="Table2" localSheetId="5">'Design Ufa RUS'!$G$25:$H$40</definedName>
    <definedName name="Table2" localSheetId="3">Jelgava!$G$23:$H$39</definedName>
    <definedName name="Table2">Talava!$G$28:$H$46</definedName>
    <definedName name="TimeTable1" localSheetId="5">'Design Ufa RUS'!$G$7:$H$16</definedName>
    <definedName name="TimeTable1" localSheetId="3">Jelgava!$G$6:$H$15</definedName>
    <definedName name="TimeTable1">Talava!$G$7:$H$16</definedName>
    <definedName name="TimeTable2" localSheetId="5">'Design Ufa RUS'!$G$27:$H$36</definedName>
    <definedName name="TimeTable2" localSheetId="3">Jelgava!$G$26:$H$35</definedName>
    <definedName name="TimeTable2">Talava!$G$30:$H$39</definedName>
  </definedNames>
  <calcPr calcId="152511"/>
  <fileRecoveryPr autoRecover="0"/>
</workbook>
</file>

<file path=xl/calcChain.xml><?xml version="1.0" encoding="utf-8"?>
<calcChain xmlns="http://schemas.openxmlformats.org/spreadsheetml/2006/main">
  <c r="F31" i="269" l="1"/>
  <c r="H4" i="126" l="1"/>
  <c r="H24" i="126"/>
  <c r="H6" i="124"/>
  <c r="H26" i="124"/>
  <c r="H29" i="1"/>
  <c r="H6" i="1"/>
  <c r="B9" i="124" l="1"/>
  <c r="B27" i="124"/>
  <c r="C32" i="1"/>
  <c r="E29" i="124"/>
  <c r="H5" i="126"/>
  <c r="E36" i="124"/>
  <c r="C9" i="1"/>
  <c r="B12" i="124"/>
  <c r="H17" i="126"/>
  <c r="C15" i="126"/>
  <c r="H39" i="124"/>
  <c r="C8" i="124"/>
  <c r="C13" i="1"/>
  <c r="C29" i="124"/>
  <c r="B26" i="126"/>
  <c r="E10" i="124"/>
  <c r="E37" i="1"/>
  <c r="C27" i="124"/>
  <c r="F2" i="124"/>
  <c r="B29" i="126"/>
  <c r="C13" i="126"/>
  <c r="B36" i="124"/>
  <c r="C6" i="126"/>
  <c r="G16" i="126"/>
  <c r="H41" i="1"/>
  <c r="B32" i="126"/>
  <c r="G19" i="124"/>
  <c r="G41" i="1"/>
  <c r="E31" i="126"/>
  <c r="B27" i="126"/>
  <c r="E7" i="124"/>
  <c r="C28" i="126"/>
  <c r="B37" i="1"/>
  <c r="B14" i="1"/>
  <c r="F21" i="126"/>
  <c r="G5" i="126"/>
  <c r="E34" i="126"/>
  <c r="H38" i="124"/>
  <c r="H16" i="126"/>
  <c r="C37" i="1"/>
  <c r="E30" i="1"/>
  <c r="E33" i="126"/>
  <c r="C9" i="124"/>
  <c r="C27" i="126"/>
  <c r="H19" i="124"/>
  <c r="O1" i="126"/>
  <c r="E33" i="1"/>
  <c r="C13" i="124"/>
  <c r="B31" i="1"/>
  <c r="G37" i="126"/>
  <c r="B7" i="124"/>
  <c r="C34" i="126"/>
  <c r="E15" i="126"/>
  <c r="E16" i="1"/>
  <c r="C33" i="1"/>
  <c r="C36" i="1"/>
  <c r="E32" i="124"/>
  <c r="E31" i="124"/>
  <c r="B13" i="124"/>
  <c r="B10" i="1"/>
  <c r="E12" i="126"/>
  <c r="B31" i="126"/>
  <c r="B33" i="1"/>
  <c r="E9" i="126"/>
  <c r="E32" i="1"/>
  <c r="E29" i="126"/>
  <c r="E13" i="126"/>
  <c r="E8" i="126"/>
  <c r="C14" i="1"/>
  <c r="C14" i="124"/>
  <c r="E9" i="1"/>
  <c r="C32" i="126"/>
  <c r="G17" i="126"/>
  <c r="C10" i="126"/>
  <c r="C7" i="126"/>
  <c r="B10" i="126"/>
  <c r="F2" i="1"/>
  <c r="E6" i="126"/>
  <c r="A22" i="126"/>
  <c r="E16" i="124"/>
  <c r="C28" i="124"/>
  <c r="B33" i="124"/>
  <c r="E28" i="126"/>
  <c r="B8" i="124"/>
  <c r="C35" i="1"/>
  <c r="F1" i="126"/>
  <c r="C35" i="126"/>
  <c r="B32" i="1"/>
  <c r="E27" i="124"/>
  <c r="H18" i="1"/>
  <c r="B34" i="124"/>
  <c r="B8" i="126"/>
  <c r="C12" i="124"/>
  <c r="E27" i="126"/>
  <c r="E8" i="124"/>
  <c r="E30" i="126"/>
  <c r="B15" i="124"/>
  <c r="H19" i="1"/>
  <c r="H37" i="126"/>
  <c r="G18" i="1"/>
  <c r="C31" i="1"/>
  <c r="C11" i="126"/>
  <c r="E14" i="1"/>
  <c r="C14" i="126"/>
  <c r="B7" i="126"/>
  <c r="B39" i="1"/>
  <c r="H36" i="126"/>
  <c r="B30" i="124"/>
  <c r="B12" i="1"/>
  <c r="B31" i="124"/>
  <c r="E14" i="126"/>
  <c r="B34" i="1"/>
  <c r="E33" i="124"/>
  <c r="B11" i="1"/>
  <c r="E13" i="1"/>
  <c r="B35" i="126"/>
  <c r="E15" i="124"/>
  <c r="C30" i="1"/>
  <c r="C7" i="1"/>
  <c r="C8" i="1"/>
  <c r="E7" i="1"/>
  <c r="E30" i="124"/>
  <c r="C39" i="1"/>
  <c r="C11" i="1"/>
  <c r="B33" i="126"/>
  <c r="C10" i="124"/>
  <c r="G25" i="126"/>
  <c r="B13" i="126"/>
  <c r="E35" i="126"/>
  <c r="E11" i="124"/>
  <c r="C15" i="124"/>
  <c r="G39" i="124"/>
  <c r="H42" i="1"/>
  <c r="E10" i="1"/>
  <c r="E11" i="126"/>
  <c r="B8" i="1"/>
  <c r="B28" i="124"/>
  <c r="B12" i="126"/>
  <c r="E7" i="126"/>
  <c r="B34" i="126"/>
  <c r="B7" i="1"/>
  <c r="E36" i="1"/>
  <c r="H25" i="126"/>
  <c r="L1" i="126"/>
  <c r="E26" i="126"/>
  <c r="G36" i="126"/>
  <c r="C31" i="124"/>
  <c r="B6" i="126"/>
  <c r="C36" i="124"/>
  <c r="C16" i="1"/>
  <c r="E14" i="124"/>
  <c r="E10" i="126"/>
  <c r="G19" i="1"/>
  <c r="B13" i="1"/>
  <c r="A2" i="126"/>
  <c r="E12" i="124"/>
  <c r="E39" i="1"/>
  <c r="B16" i="1"/>
  <c r="C12" i="1"/>
  <c r="B35" i="1"/>
  <c r="C11" i="124"/>
  <c r="B38" i="1"/>
  <c r="E12" i="1"/>
  <c r="B28" i="126"/>
  <c r="E9" i="124"/>
  <c r="B16" i="124"/>
  <c r="B11" i="126"/>
  <c r="C16" i="124"/>
  <c r="E32" i="126"/>
  <c r="C32" i="124"/>
  <c r="B32" i="124"/>
  <c r="E15" i="1"/>
  <c r="G18" i="124"/>
  <c r="B14" i="124"/>
  <c r="B9" i="1"/>
  <c r="B30" i="1"/>
  <c r="G42" i="1"/>
  <c r="C34" i="124"/>
  <c r="B11" i="124"/>
  <c r="C12" i="126"/>
  <c r="B14" i="126"/>
  <c r="B15" i="126"/>
  <c r="C35" i="124"/>
  <c r="C33" i="126"/>
  <c r="C30" i="126"/>
  <c r="G38" i="124"/>
  <c r="B35" i="124"/>
  <c r="C9" i="126"/>
  <c r="E31" i="1"/>
  <c r="E8" i="1"/>
  <c r="C29" i="126"/>
  <c r="C26" i="126"/>
  <c r="E11" i="1"/>
  <c r="C15" i="1"/>
  <c r="E28" i="124"/>
  <c r="E34" i="1"/>
  <c r="C38" i="1"/>
  <c r="E35" i="124"/>
  <c r="C7" i="124"/>
  <c r="H18" i="124"/>
  <c r="E34" i="124"/>
  <c r="B29" i="124"/>
  <c r="B9" i="126"/>
  <c r="C31" i="126"/>
  <c r="C8" i="126"/>
  <c r="B10" i="124"/>
  <c r="E35" i="1"/>
  <c r="C30" i="124"/>
  <c r="C10" i="1"/>
  <c r="C34" i="1"/>
  <c r="B15" i="1"/>
  <c r="E13" i="124"/>
  <c r="C33" i="124"/>
  <c r="B30" i="126"/>
  <c r="B36" i="1"/>
  <c r="E38" i="1"/>
  <c r="A36" i="1" l="1"/>
  <c r="A30" i="126"/>
  <c r="D33" i="124"/>
  <c r="A15" i="1"/>
  <c r="D34" i="1"/>
  <c r="D10" i="1"/>
  <c r="D30" i="124"/>
  <c r="A10" i="124"/>
  <c r="A9" i="126"/>
  <c r="A29" i="124"/>
  <c r="H20" i="124"/>
  <c r="D7" i="124"/>
  <c r="D38" i="1"/>
  <c r="D15" i="1"/>
  <c r="A35" i="124"/>
  <c r="G40" i="124"/>
  <c r="D35" i="124"/>
  <c r="A15" i="126"/>
  <c r="A14" i="126"/>
  <c r="A11" i="124"/>
  <c r="D34" i="124"/>
  <c r="A9" i="1"/>
  <c r="A14" i="124"/>
  <c r="G20" i="124"/>
  <c r="A32" i="124"/>
  <c r="D32" i="124"/>
  <c r="D16" i="124"/>
  <c r="A11" i="126"/>
  <c r="A16" i="124"/>
  <c r="A28" i="126"/>
  <c r="A38" i="1"/>
  <c r="D11" i="124"/>
  <c r="A35" i="1"/>
  <c r="D12" i="1"/>
  <c r="A16" i="1"/>
  <c r="A13" i="1"/>
  <c r="D16" i="1"/>
  <c r="D36" i="124"/>
  <c r="A6" i="126"/>
  <c r="D31" i="124"/>
  <c r="L21" i="126"/>
  <c r="A34" i="126"/>
  <c r="A12" i="126"/>
  <c r="A28" i="124"/>
  <c r="A8" i="1"/>
  <c r="D15" i="124"/>
  <c r="A13" i="126"/>
  <c r="D10" i="124"/>
  <c r="A33" i="126"/>
  <c r="D11" i="1"/>
  <c r="D39" i="1"/>
  <c r="D8" i="1"/>
  <c r="D7" i="1"/>
  <c r="D30" i="1"/>
  <c r="A35" i="126"/>
  <c r="A11" i="1"/>
  <c r="A34" i="1"/>
  <c r="A31" i="124"/>
  <c r="A12" i="1"/>
  <c r="A30" i="124"/>
  <c r="A39" i="1"/>
  <c r="A7" i="126"/>
  <c r="D31" i="1"/>
  <c r="G22" i="1"/>
  <c r="H38" i="126"/>
  <c r="A15" i="124"/>
  <c r="D12" i="124"/>
  <c r="A8" i="126"/>
  <c r="A34" i="124"/>
  <c r="H22" i="1"/>
  <c r="A32" i="1"/>
  <c r="D35" i="1"/>
  <c r="A8" i="124"/>
  <c r="A33" i="124"/>
  <c r="D28" i="124"/>
  <c r="F25" i="1"/>
  <c r="A10" i="126"/>
  <c r="G18" i="126"/>
  <c r="D14" i="124"/>
  <c r="D14" i="1"/>
  <c r="A33" i="1"/>
  <c r="A31" i="126"/>
  <c r="A10" i="1"/>
  <c r="A13" i="124"/>
  <c r="D36" i="1"/>
  <c r="D33" i="1"/>
  <c r="G38" i="126"/>
  <c r="A31" i="1"/>
  <c r="D13" i="124"/>
  <c r="O21" i="126"/>
  <c r="D9" i="124"/>
  <c r="D37" i="1"/>
  <c r="H40" i="124"/>
  <c r="A14" i="1"/>
  <c r="A37" i="1"/>
  <c r="A27" i="126"/>
  <c r="G45" i="1"/>
  <c r="A32" i="126"/>
  <c r="H45" i="1"/>
  <c r="A36" i="124"/>
  <c r="A29" i="126"/>
  <c r="F22" i="124"/>
  <c r="D27" i="124"/>
  <c r="A26" i="126"/>
  <c r="D29" i="124"/>
  <c r="D13" i="1"/>
  <c r="D8" i="124"/>
  <c r="H18" i="126"/>
  <c r="A12" i="124"/>
  <c r="D9" i="1"/>
  <c r="D32" i="1"/>
  <c r="A9" i="124"/>
</calcChain>
</file>

<file path=xl/sharedStrings.xml><?xml version="1.0" encoding="utf-8"?>
<sst xmlns="http://schemas.openxmlformats.org/spreadsheetml/2006/main" count="302" uniqueCount="110">
  <si>
    <t>Nr.</t>
  </si>
  <si>
    <t>01</t>
  </si>
  <si>
    <t>1-7</t>
  </si>
  <si>
    <t xml:space="preserve">Pārvadātāja nosaukums, zīmogs ( spiedogs ) un </t>
  </si>
  <si>
    <t>atbildīgās personas paraksts:</t>
  </si>
  <si>
    <t>Attālums km no maršruta sākuma</t>
  </si>
  <si>
    <t xml:space="preserve">Attālums km līdz nākoš. pieturai </t>
  </si>
  <si>
    <t>Pieturas kods</t>
  </si>
  <si>
    <t>Braukšanas laiks līdz nākošai pieturai</t>
  </si>
  <si>
    <t>Pieturas nosaukums</t>
  </si>
  <si>
    <t xml:space="preserve">Reiss </t>
  </si>
  <si>
    <t>Reiss</t>
  </si>
  <si>
    <t>Reisa izpildes dienas</t>
  </si>
  <si>
    <t>Reisa garums (km)</t>
  </si>
  <si>
    <t>Reisa izpildes laiks (st.,min.)</t>
  </si>
  <si>
    <t>Braukšanas laiks reisā</t>
  </si>
  <si>
    <t>Reisa satiksmes ātrums (km/n)</t>
  </si>
  <si>
    <t>Reisa vid.tehn.ātrums (km/n)</t>
  </si>
  <si>
    <t>Autovadītāju skaits reisā</t>
  </si>
  <si>
    <t xml:space="preserve">             maršrutā</t>
  </si>
  <si>
    <t xml:space="preserve">Maršrutas </t>
  </si>
  <si>
    <t>Stotelės pavadinimas</t>
  </si>
  <si>
    <t>Atstumas km nuo maršruto pradžios</t>
  </si>
  <si>
    <t>Atstumas km iki sekančios stotelės</t>
  </si>
  <si>
    <t>Stotelės kodas</t>
  </si>
  <si>
    <t>Trukmė iki sekančios stotelės</t>
  </si>
  <si>
    <t xml:space="preserve">Reisas </t>
  </si>
  <si>
    <t>Reisas</t>
  </si>
  <si>
    <t>Reiso savaitės dienos</t>
  </si>
  <si>
    <t>Reiso vidutinis greitis (km/h)</t>
  </si>
  <si>
    <t>Reiso trukmė (min)</t>
  </si>
  <si>
    <t>Reiso ilgis (km)</t>
  </si>
  <si>
    <t xml:space="preserve">Attālums km līdz nākošai pieturai </t>
  </si>
  <si>
    <t>AUTOBUSU KUSTĪBAS SARAKSTS MARŠRUTĀ Nr.</t>
  </si>
  <si>
    <t>km pilsētas robežās</t>
  </si>
  <si>
    <t>km ārpus pilsētas robežām</t>
  </si>
  <si>
    <t xml:space="preserve">Maršruta kods: </t>
  </si>
  <si>
    <t>SIA "JELGAVAS
 AUTOBUSU PARKS"</t>
  </si>
  <si>
    <t>SIA "JELGAVAS 
AUTOBUSU PARKS"</t>
  </si>
  <si>
    <t>reg 80213342</t>
  </si>
  <si>
    <t>Liini teenindab</t>
  </si>
  <si>
    <t>Peatus</t>
  </si>
  <si>
    <t>Kaugus liini algusest</t>
  </si>
  <si>
    <t xml:space="preserve">Peatuste vaheline kaugus </t>
  </si>
  <si>
    <t>Peatuse kood</t>
  </si>
  <si>
    <t>Sõiduaeg järgmise peatuseni</t>
  </si>
  <si>
    <t>Reis</t>
  </si>
  <si>
    <t>Töötamise päevad</t>
  </si>
  <si>
    <t>Veootsa pikkus (km)</t>
  </si>
  <si>
    <t>Sõiduaeg (h.,min.)</t>
  </si>
  <si>
    <t>Reisi kiirus (km/h)</t>
  </si>
  <si>
    <t>10119 Tallinn</t>
  </si>
  <si>
    <t>1-5</t>
  </si>
  <si>
    <t/>
  </si>
  <si>
    <t>MTÜ Põhja-Eesti Ühistranspordikeskus</t>
  </si>
  <si>
    <t>Roosikrantsi 12/1</t>
  </si>
  <si>
    <t>Märkused</t>
  </si>
  <si>
    <t>Liini teenindamine toimub ainult koolipäevadel 1-5</t>
  </si>
  <si>
    <t>VV1</t>
  </si>
  <si>
    <t>VV2</t>
  </si>
  <si>
    <t>VV3</t>
  </si>
  <si>
    <t>Rummu - Ämari - Vasalemma</t>
  </si>
  <si>
    <t>VV1-01</t>
  </si>
  <si>
    <t xml:space="preserve">Rummu </t>
  </si>
  <si>
    <t>23504-1</t>
  </si>
  <si>
    <t>Ämari</t>
  </si>
  <si>
    <t>23508-1</t>
  </si>
  <si>
    <t>23513-1</t>
  </si>
  <si>
    <t>Rummu</t>
  </si>
  <si>
    <t>Vasalemma kool</t>
  </si>
  <si>
    <t>23512-1</t>
  </si>
  <si>
    <t>Vasalemma</t>
  </si>
  <si>
    <t>23506-1</t>
  </si>
  <si>
    <t>Vasalemma - Ämari - Rummu - Vasalemma</t>
  </si>
  <si>
    <t>13:15</t>
  </si>
  <si>
    <t>Vasalemma  rdtj - Ämari - Rummu</t>
  </si>
  <si>
    <t>Sõitjate sisenemine ja väljumine toimub kõikides liiklusmärgiga 541a tähistatud bussipeatustes</t>
  </si>
  <si>
    <t>Lääne-Harju valla bussiliin</t>
  </si>
  <si>
    <t>Lääne-Harju valla bussiliinide avaliku teenindamise leping Osa 2</t>
  </si>
  <si>
    <t>Riigihange 208185 "Lääne-Harju valla bussiliinide teenindamine"</t>
  </si>
  <si>
    <t>Kehtib kuni 31.08.2022</t>
  </si>
  <si>
    <t>ATKO Transport OÜ</t>
  </si>
  <si>
    <t>reg 12739911</t>
  </si>
  <si>
    <t>Ahtri tn 6a, Kesklinna linnaosa</t>
  </si>
  <si>
    <t>10151 Tallinn Harju maakond</t>
  </si>
  <si>
    <t>Arvo Sarapuu</t>
  </si>
  <si>
    <t>Pärniti</t>
  </si>
  <si>
    <t>Vasalemma jaam</t>
  </si>
  <si>
    <t>Jaama pood</t>
  </si>
  <si>
    <t>Karlimetsa</t>
  </si>
  <si>
    <t>Mardi</t>
  </si>
  <si>
    <t>Jaani rist</t>
  </si>
  <si>
    <t>Jaama rist</t>
  </si>
  <si>
    <t>23518-1</t>
  </si>
  <si>
    <t>23517-1</t>
  </si>
  <si>
    <t>23516-1</t>
  </si>
  <si>
    <t>23515-1</t>
  </si>
  <si>
    <t>23514-1</t>
  </si>
  <si>
    <t>23505-1</t>
  </si>
  <si>
    <t>23520-1</t>
  </si>
  <si>
    <t>sisse</t>
  </si>
  <si>
    <t>välja</t>
  </si>
  <si>
    <t>*Vasalemma jaam</t>
  </si>
  <si>
    <t>VV2-01</t>
  </si>
  <si>
    <t>VV2-02</t>
  </si>
  <si>
    <t>VV2-03</t>
  </si>
  <si>
    <t>VV3-01</t>
  </si>
  <si>
    <t>/allkirjastatud digitaalselt/</t>
  </si>
  <si>
    <t>Andrus Nilisk</t>
  </si>
  <si>
    <t>Sõiduplaan kehtib alates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</si>
</sst>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0.0"/>
    <numFmt numFmtId="165" formatCode="00"/>
    <numFmt numFmtId="166" formatCode="h:mm;@"/>
    <numFmt numFmtId="167" formatCode="0.000"/>
    <numFmt numFmtId="168" formatCode="0.000;;"/>
    <numFmt numFmtId="169" formatCode="hh:mm;;"/>
    <numFmt numFmtId="170" formatCode="yyyy/mm/dd;@"/>
    <numFmt numFmtId="171" formatCode="000"/>
  </numFmts>
  <fonts count="30" x14ac:knownFonts="1">
    <font>
      <sz val="10"/>
      <name val="Arial"/>
      <charset val="186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4"/>
      <name val="Arial"/>
      <family val="2"/>
      <charset val="186"/>
    </font>
    <font>
      <b/>
      <sz val="14"/>
      <name val="Arial"/>
      <family val="2"/>
      <charset val="186"/>
    </font>
    <font>
      <b/>
      <sz val="16"/>
      <name val="Arial"/>
      <family val="2"/>
      <charset val="186"/>
    </font>
    <font>
      <b/>
      <sz val="12"/>
      <name val="Arial"/>
      <family val="2"/>
      <charset val="186"/>
    </font>
    <font>
      <b/>
      <sz val="10"/>
      <name val="Arial"/>
      <family val="2"/>
      <charset val="186"/>
    </font>
    <font>
      <b/>
      <sz val="16"/>
      <name val="Arial"/>
      <family val="2"/>
    </font>
    <font>
      <sz val="9"/>
      <name val="Arial"/>
      <family val="2"/>
    </font>
    <font>
      <b/>
      <u/>
      <sz val="16"/>
      <color indexed="10"/>
      <name val="Arial"/>
      <family val="2"/>
      <charset val="186"/>
    </font>
    <font>
      <b/>
      <sz val="10"/>
      <name val="Arial Narrow"/>
      <family val="2"/>
      <charset val="186"/>
    </font>
    <font>
      <sz val="10"/>
      <name val="Arial Narrow"/>
      <family val="2"/>
      <charset val="186"/>
    </font>
    <font>
      <b/>
      <sz val="11"/>
      <name val="Arial Narrow"/>
      <family val="2"/>
      <charset val="186"/>
    </font>
    <font>
      <sz val="14"/>
      <name val="Arial Narrow"/>
      <family val="2"/>
      <charset val="186"/>
    </font>
    <font>
      <b/>
      <sz val="14"/>
      <name val="Arial Narrow"/>
      <family val="2"/>
      <charset val="186"/>
    </font>
    <font>
      <sz val="9"/>
      <name val="Arial Narrow"/>
      <family val="2"/>
      <charset val="186"/>
    </font>
    <font>
      <b/>
      <sz val="12"/>
      <name val="Arial Narrow"/>
      <family val="2"/>
      <charset val="186"/>
    </font>
    <font>
      <sz val="11"/>
      <name val="Arial Narrow"/>
      <family val="2"/>
      <charset val="186"/>
    </font>
    <font>
      <sz val="10"/>
      <name val="Arial"/>
      <family val="2"/>
    </font>
    <font>
      <sz val="10"/>
      <name val="Arial"/>
      <family val="2"/>
      <charset val="186"/>
    </font>
    <font>
      <sz val="11"/>
      <color rgb="FFFF0000"/>
      <name val="Calibri"/>
      <family val="2"/>
      <charset val="186"/>
      <scheme val="minor"/>
    </font>
    <font>
      <sz val="11"/>
      <name val="Calibri"/>
      <family val="2"/>
      <charset val="186"/>
      <scheme val="minor"/>
    </font>
    <font>
      <b/>
      <sz val="11"/>
      <name val="Calibri"/>
      <family val="2"/>
      <charset val="186"/>
      <scheme val="minor"/>
    </font>
    <font>
      <b/>
      <sz val="11"/>
      <color rgb="FFFF0000"/>
      <name val="Calibri"/>
      <family val="2"/>
      <charset val="186"/>
      <scheme val="minor"/>
    </font>
    <font>
      <sz val="11"/>
      <color theme="1"/>
      <name val="Calibri"/>
      <family val="2"/>
      <scheme val="minor"/>
    </font>
    <font>
      <b/>
      <u/>
      <sz val="11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i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0" fontId="21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6" fillId="0" borderId="0"/>
    <xf numFmtId="0" fontId="20" fillId="0" borderId="0"/>
  </cellStyleXfs>
  <cellXfs count="334">
    <xf numFmtId="0" fontId="0" fillId="0" borderId="0" xfId="0"/>
    <xf numFmtId="0" fontId="8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0" fillId="0" borderId="3" xfId="0" applyBorder="1"/>
    <xf numFmtId="49" fontId="0" fillId="0" borderId="3" xfId="0" applyNumberFormat="1" applyBorder="1" applyAlignment="1">
      <alignment horizontal="right"/>
    </xf>
    <xf numFmtId="49" fontId="0" fillId="0" borderId="4" xfId="0" applyNumberFormat="1" applyBorder="1" applyAlignment="1">
      <alignment horizontal="right"/>
    </xf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 applyAlignment="1">
      <alignment horizontal="right"/>
    </xf>
    <xf numFmtId="49" fontId="0" fillId="0" borderId="1" xfId="0" applyNumberFormat="1" applyBorder="1" applyAlignment="1">
      <alignment horizontal="center"/>
    </xf>
    <xf numFmtId="0" fontId="0" fillId="0" borderId="10" xfId="0" applyBorder="1"/>
    <xf numFmtId="0" fontId="0" fillId="0" borderId="0" xfId="0" applyBorder="1"/>
    <xf numFmtId="0" fontId="0" fillId="0" borderId="11" xfId="0" applyBorder="1"/>
    <xf numFmtId="0" fontId="0" fillId="0" borderId="12" xfId="0" applyBorder="1"/>
    <xf numFmtId="0" fontId="0" fillId="0" borderId="13" xfId="0" applyBorder="1" applyAlignment="1">
      <alignment horizontal="right"/>
    </xf>
    <xf numFmtId="0" fontId="0" fillId="0" borderId="4" xfId="0" applyBorder="1" applyAlignment="1">
      <alignment horizontal="center"/>
    </xf>
    <xf numFmtId="0" fontId="0" fillId="0" borderId="14" xfId="0" applyBorder="1"/>
    <xf numFmtId="0" fontId="0" fillId="0" borderId="15" xfId="0" applyBorder="1" applyAlignment="1">
      <alignment horizontal="center"/>
    </xf>
    <xf numFmtId="49" fontId="0" fillId="0" borderId="16" xfId="0" applyNumberFormat="1" applyBorder="1" applyAlignment="1">
      <alignment horizontal="right"/>
    </xf>
    <xf numFmtId="49" fontId="0" fillId="0" borderId="17" xfId="0" applyNumberFormat="1" applyBorder="1" applyAlignment="1">
      <alignment horizontal="right"/>
    </xf>
    <xf numFmtId="0" fontId="8" fillId="0" borderId="18" xfId="0" applyFont="1" applyBorder="1" applyAlignment="1">
      <alignment horizontal="center" vertical="center" wrapText="1"/>
    </xf>
    <xf numFmtId="49" fontId="0" fillId="0" borderId="18" xfId="0" applyNumberFormat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9" xfId="0" applyBorder="1" applyAlignment="1">
      <alignment horizontal="center"/>
    </xf>
    <xf numFmtId="165" fontId="8" fillId="0" borderId="15" xfId="0" applyNumberFormat="1" applyFont="1" applyBorder="1" applyAlignment="1">
      <alignment horizontal="center" vertical="center"/>
    </xf>
    <xf numFmtId="165" fontId="8" fillId="0" borderId="19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right"/>
    </xf>
    <xf numFmtId="0" fontId="0" fillId="0" borderId="3" xfId="0" applyBorder="1" applyAlignment="1">
      <alignment horizontal="center"/>
    </xf>
    <xf numFmtId="0" fontId="7" fillId="0" borderId="0" xfId="0" applyFont="1" applyBorder="1" applyAlignment="1"/>
    <xf numFmtId="164" fontId="0" fillId="0" borderId="4" xfId="0" applyNumberFormat="1" applyBorder="1" applyAlignment="1">
      <alignment horizontal="center"/>
    </xf>
    <xf numFmtId="164" fontId="0" fillId="0" borderId="17" xfId="0" applyNumberFormat="1" applyBorder="1" applyAlignment="1">
      <alignment horizontal="center"/>
    </xf>
    <xf numFmtId="166" fontId="0" fillId="0" borderId="4" xfId="0" applyNumberFormat="1" applyBorder="1" applyAlignment="1">
      <alignment horizontal="center"/>
    </xf>
    <xf numFmtId="166" fontId="0" fillId="0" borderId="17" xfId="0" applyNumberFormat="1" applyBorder="1" applyAlignment="1">
      <alignment horizontal="center"/>
    </xf>
    <xf numFmtId="168" fontId="0" fillId="0" borderId="3" xfId="0" applyNumberFormat="1" applyBorder="1" applyAlignment="1">
      <alignment horizontal="right"/>
    </xf>
    <xf numFmtId="0" fontId="9" fillId="0" borderId="0" xfId="0" applyFont="1" applyBorder="1" applyAlignment="1">
      <alignment horizontal="right"/>
    </xf>
    <xf numFmtId="0" fontId="8" fillId="0" borderId="0" xfId="0" applyFont="1" applyBorder="1"/>
    <xf numFmtId="0" fontId="0" fillId="0" borderId="0" xfId="0" applyBorder="1" applyAlignment="1">
      <alignment horizontal="center"/>
    </xf>
    <xf numFmtId="0" fontId="4" fillId="0" borderId="0" xfId="0" applyFont="1" applyBorder="1"/>
    <xf numFmtId="0" fontId="5" fillId="0" borderId="0" xfId="0" applyFont="1" applyBorder="1"/>
    <xf numFmtId="0" fontId="4" fillId="0" borderId="0" xfId="0" applyFont="1" applyBorder="1" applyAlignment="1">
      <alignment horizontal="right"/>
    </xf>
    <xf numFmtId="0" fontId="6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49" fontId="6" fillId="0" borderId="0" xfId="0" applyNumberFormat="1" applyFont="1" applyBorder="1"/>
    <xf numFmtId="0" fontId="0" fillId="0" borderId="20" xfId="0" applyBorder="1" applyAlignment="1">
      <alignment horizontal="right"/>
    </xf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NumberFormat="1" applyFont="1" applyBorder="1" applyAlignment="1">
      <alignment horizontal="left" shrinkToFit="1"/>
    </xf>
    <xf numFmtId="167" fontId="0" fillId="0" borderId="4" xfId="0" applyNumberFormat="1" applyBorder="1" applyAlignment="1">
      <alignment horizontal="center"/>
    </xf>
    <xf numFmtId="167" fontId="0" fillId="0" borderId="17" xfId="0" applyNumberFormat="1" applyBorder="1" applyAlignment="1">
      <alignment horizontal="center"/>
    </xf>
    <xf numFmtId="49" fontId="0" fillId="0" borderId="3" xfId="0" applyNumberFormat="1" applyBorder="1" applyAlignment="1">
      <alignment horizontal="center"/>
    </xf>
    <xf numFmtId="49" fontId="0" fillId="0" borderId="4" xfId="0" applyNumberFormat="1" applyBorder="1" applyAlignment="1">
      <alignment horizontal="center"/>
    </xf>
    <xf numFmtId="164" fontId="0" fillId="0" borderId="15" xfId="0" applyNumberFormat="1" applyBorder="1" applyAlignment="1">
      <alignment horizontal="center"/>
    </xf>
    <xf numFmtId="164" fontId="0" fillId="0" borderId="24" xfId="0" applyNumberFormat="1" applyBorder="1" applyAlignment="1">
      <alignment horizontal="center"/>
    </xf>
    <xf numFmtId="49" fontId="13" fillId="0" borderId="1" xfId="0" applyNumberFormat="1" applyFont="1" applyBorder="1" applyAlignment="1">
      <alignment horizontal="center"/>
    </xf>
    <xf numFmtId="49" fontId="13" fillId="0" borderId="18" xfId="0" applyNumberFormat="1" applyFont="1" applyBorder="1" applyAlignment="1">
      <alignment horizontal="center"/>
    </xf>
    <xf numFmtId="0" fontId="12" fillId="0" borderId="25" xfId="0" applyFont="1" applyBorder="1" applyAlignment="1">
      <alignment horizontal="center" vertical="center" wrapText="1"/>
    </xf>
    <xf numFmtId="0" fontId="12" fillId="0" borderId="26" xfId="0" applyFont="1" applyBorder="1" applyAlignment="1">
      <alignment horizontal="center" vertical="center" wrapText="1"/>
    </xf>
    <xf numFmtId="49" fontId="12" fillId="0" borderId="27" xfId="0" applyNumberFormat="1" applyFont="1" applyBorder="1" applyAlignment="1">
      <alignment horizontal="center" vertical="center" shrinkToFit="1"/>
    </xf>
    <xf numFmtId="49" fontId="12" fillId="0" borderId="28" xfId="0" applyNumberFormat="1" applyFont="1" applyBorder="1" applyAlignment="1">
      <alignment horizontal="center" vertical="center" shrinkToFit="1"/>
    </xf>
    <xf numFmtId="0" fontId="13" fillId="0" borderId="29" xfId="0" applyFont="1" applyBorder="1"/>
    <xf numFmtId="0" fontId="13" fillId="0" borderId="8" xfId="0" applyFont="1" applyBorder="1"/>
    <xf numFmtId="0" fontId="13" fillId="0" borderId="9" xfId="0" applyFont="1" applyBorder="1" applyAlignment="1">
      <alignment horizontal="right"/>
    </xf>
    <xf numFmtId="0" fontId="13" fillId="0" borderId="10" xfId="0" applyFont="1" applyBorder="1"/>
    <xf numFmtId="0" fontId="13" fillId="0" borderId="0" xfId="0" applyFont="1" applyBorder="1"/>
    <xf numFmtId="0" fontId="13" fillId="0" borderId="30" xfId="0" applyFont="1" applyBorder="1"/>
    <xf numFmtId="0" fontId="13" fillId="0" borderId="12" xfId="0" applyFont="1" applyBorder="1"/>
    <xf numFmtId="0" fontId="13" fillId="0" borderId="13" xfId="0" applyFont="1" applyBorder="1" applyAlignment="1">
      <alignment horizontal="right"/>
    </xf>
    <xf numFmtId="0" fontId="13" fillId="0" borderId="31" xfId="0" applyFont="1" applyBorder="1"/>
    <xf numFmtId="0" fontId="13" fillId="0" borderId="14" xfId="0" applyFont="1" applyBorder="1"/>
    <xf numFmtId="0" fontId="13" fillId="0" borderId="20" xfId="0" applyFont="1" applyBorder="1" applyAlignment="1">
      <alignment horizontal="right"/>
    </xf>
    <xf numFmtId="0" fontId="13" fillId="0" borderId="3" xfId="0" applyFont="1" applyBorder="1"/>
    <xf numFmtId="0" fontId="13" fillId="0" borderId="0" xfId="0" applyFont="1"/>
    <xf numFmtId="0" fontId="12" fillId="0" borderId="2" xfId="0" applyFont="1" applyBorder="1" applyAlignment="1">
      <alignment horizontal="center" vertical="center"/>
    </xf>
    <xf numFmtId="168" fontId="13" fillId="0" borderId="3" xfId="0" applyNumberFormat="1" applyFont="1" applyBorder="1" applyAlignment="1">
      <alignment horizontal="right"/>
    </xf>
    <xf numFmtId="0" fontId="13" fillId="0" borderId="3" xfId="0" applyFont="1" applyBorder="1" applyAlignment="1">
      <alignment horizontal="center"/>
    </xf>
    <xf numFmtId="49" fontId="13" fillId="0" borderId="3" xfId="0" applyNumberFormat="1" applyFont="1" applyBorder="1" applyAlignment="1">
      <alignment horizontal="center"/>
    </xf>
    <xf numFmtId="49" fontId="13" fillId="0" borderId="4" xfId="0" applyNumberFormat="1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5" fillId="0" borderId="0" xfId="0" applyFont="1" applyBorder="1"/>
    <xf numFmtId="0" fontId="16" fillId="0" borderId="0" xfId="0" applyFont="1" applyBorder="1"/>
    <xf numFmtId="0" fontId="15" fillId="0" borderId="0" xfId="0" applyFont="1" applyBorder="1" applyAlignment="1">
      <alignment horizontal="right"/>
    </xf>
    <xf numFmtId="169" fontId="13" fillId="0" borderId="3" xfId="0" applyNumberFormat="1" applyFont="1" applyBorder="1" applyAlignment="1">
      <alignment horizontal="center"/>
    </xf>
    <xf numFmtId="169" fontId="13" fillId="0" borderId="16" xfId="0" applyNumberFormat="1" applyFont="1" applyBorder="1" applyAlignment="1">
      <alignment horizontal="center"/>
    </xf>
    <xf numFmtId="169" fontId="13" fillId="0" borderId="4" xfId="0" applyNumberFormat="1" applyFont="1" applyBorder="1" applyAlignment="1">
      <alignment horizontal="center"/>
    </xf>
    <xf numFmtId="169" fontId="13" fillId="0" borderId="17" xfId="0" applyNumberFormat="1" applyFont="1" applyBorder="1" applyAlignment="1">
      <alignment horizontal="center"/>
    </xf>
    <xf numFmtId="167" fontId="17" fillId="0" borderId="17" xfId="0" applyNumberFormat="1" applyFont="1" applyBorder="1" applyAlignment="1">
      <alignment horizontal="center" shrinkToFit="1"/>
    </xf>
    <xf numFmtId="167" fontId="17" fillId="0" borderId="4" xfId="0" applyNumberFormat="1" applyFont="1" applyBorder="1" applyAlignment="1">
      <alignment horizontal="center" shrinkToFit="1"/>
    </xf>
    <xf numFmtId="167" fontId="17" fillId="0" borderId="15" xfId="0" applyNumberFormat="1" applyFont="1" applyBorder="1" applyAlignment="1">
      <alignment horizontal="center"/>
    </xf>
    <xf numFmtId="167" fontId="17" fillId="0" borderId="19" xfId="0" applyNumberFormat="1" applyFont="1" applyBorder="1" applyAlignment="1">
      <alignment horizontal="center"/>
    </xf>
    <xf numFmtId="0" fontId="18" fillId="0" borderId="0" xfId="0" applyNumberFormat="1" applyFont="1" applyBorder="1" applyAlignment="1">
      <alignment shrinkToFit="1"/>
    </xf>
    <xf numFmtId="0" fontId="16" fillId="0" borderId="0" xfId="0" applyNumberFormat="1" applyFont="1" applyBorder="1" applyAlignment="1">
      <alignment horizontal="left" shrinkToFit="1"/>
    </xf>
    <xf numFmtId="0" fontId="16" fillId="0" borderId="0" xfId="0" applyFont="1" applyBorder="1" applyAlignment="1"/>
    <xf numFmtId="0" fontId="18" fillId="0" borderId="0" xfId="0" applyFont="1" applyBorder="1" applyAlignment="1"/>
    <xf numFmtId="0" fontId="14" fillId="0" borderId="0" xfId="0" applyFont="1"/>
    <xf numFmtId="49" fontId="14" fillId="0" borderId="0" xfId="0" applyNumberFormat="1" applyFont="1" applyAlignment="1"/>
    <xf numFmtId="171" fontId="12" fillId="0" borderId="3" xfId="0" applyNumberFormat="1" applyFont="1" applyBorder="1" applyAlignment="1">
      <alignment horizontal="center" vertical="center"/>
    </xf>
    <xf numFmtId="171" fontId="12" fillId="0" borderId="16" xfId="0" applyNumberFormat="1" applyFont="1" applyBorder="1" applyAlignment="1">
      <alignment horizontal="center" vertical="center"/>
    </xf>
    <xf numFmtId="171" fontId="12" fillId="0" borderId="3" xfId="0" applyNumberFormat="1" applyFont="1" applyBorder="1" applyAlignment="1">
      <alignment horizontal="center" vertical="center" wrapText="1"/>
    </xf>
    <xf numFmtId="171" fontId="12" fillId="0" borderId="16" xfId="0" applyNumberFormat="1" applyFont="1" applyBorder="1" applyAlignment="1">
      <alignment horizontal="center" vertical="center" wrapText="1"/>
    </xf>
    <xf numFmtId="0" fontId="23" fillId="0" borderId="0" xfId="0" applyFont="1"/>
    <xf numFmtId="0" fontId="25" fillId="0" borderId="0" xfId="0" applyFont="1"/>
    <xf numFmtId="0" fontId="23" fillId="0" borderId="0" xfId="5" applyFont="1"/>
    <xf numFmtId="0" fontId="3" fillId="0" borderId="0" xfId="6" applyFont="1"/>
    <xf numFmtId="0" fontId="23" fillId="0" borderId="0" xfId="2" applyFont="1"/>
    <xf numFmtId="0" fontId="3" fillId="0" borderId="0" xfId="6" applyFont="1" applyBorder="1"/>
    <xf numFmtId="169" fontId="3" fillId="0" borderId="0" xfId="6" applyNumberFormat="1" applyFont="1"/>
    <xf numFmtId="20" fontId="3" fillId="0" borderId="0" xfId="6" applyNumberFormat="1" applyFont="1"/>
    <xf numFmtId="0" fontId="23" fillId="0" borderId="0" xfId="2" applyFont="1" applyBorder="1"/>
    <xf numFmtId="0" fontId="23" fillId="0" borderId="0" xfId="2" applyFont="1" applyBorder="1" applyAlignment="1">
      <alignment horizontal="center"/>
    </xf>
    <xf numFmtId="0" fontId="24" fillId="0" borderId="0" xfId="2" applyFont="1" applyBorder="1"/>
    <xf numFmtId="0" fontId="27" fillId="0" borderId="0" xfId="2" applyNumberFormat="1" applyFont="1" applyBorder="1" applyAlignment="1">
      <alignment horizontal="left" shrinkToFit="1"/>
    </xf>
    <xf numFmtId="0" fontId="23" fillId="0" borderId="0" xfId="2" applyFont="1" applyBorder="1" applyAlignment="1">
      <alignment vertical="center"/>
    </xf>
    <xf numFmtId="0" fontId="24" fillId="0" borderId="0" xfId="2" applyFont="1" applyBorder="1" applyAlignment="1">
      <alignment horizontal="right"/>
    </xf>
    <xf numFmtId="0" fontId="24" fillId="0" borderId="0" xfId="2" applyFont="1" applyBorder="1" applyAlignment="1">
      <alignment horizontal="center" shrinkToFit="1"/>
    </xf>
    <xf numFmtId="0" fontId="24" fillId="0" borderId="0" xfId="2" applyFont="1" applyBorder="1" applyAlignment="1"/>
    <xf numFmtId="0" fontId="24" fillId="0" borderId="47" xfId="2" applyFont="1" applyBorder="1" applyAlignment="1">
      <alignment horizontal="center" vertical="center" wrapText="1"/>
    </xf>
    <xf numFmtId="165" fontId="24" fillId="0" borderId="43" xfId="2" applyNumberFormat="1" applyFont="1" applyBorder="1" applyAlignment="1">
      <alignment horizontal="center" vertical="center" wrapText="1"/>
    </xf>
    <xf numFmtId="49" fontId="24" fillId="0" borderId="42" xfId="2" applyNumberFormat="1" applyFont="1" applyBorder="1" applyAlignment="1">
      <alignment horizontal="center" vertical="center" shrinkToFit="1"/>
    </xf>
    <xf numFmtId="0" fontId="24" fillId="0" borderId="36" xfId="2" applyFont="1" applyBorder="1" applyAlignment="1">
      <alignment horizontal="center" vertical="center"/>
    </xf>
    <xf numFmtId="0" fontId="23" fillId="0" borderId="1" xfId="2" applyFont="1" applyBorder="1" applyAlignment="1">
      <alignment horizontal="left" vertical="center"/>
    </xf>
    <xf numFmtId="0" fontId="23" fillId="0" borderId="1" xfId="2" applyFont="1" applyBorder="1" applyAlignment="1">
      <alignment horizontal="center" vertical="center"/>
    </xf>
    <xf numFmtId="169" fontId="23" fillId="0" borderId="1" xfId="2" applyNumberFormat="1" applyFont="1" applyBorder="1" applyAlignment="1">
      <alignment horizontal="center" vertical="center"/>
    </xf>
    <xf numFmtId="169" fontId="23" fillId="0" borderId="37" xfId="2" applyNumberFormat="1" applyFont="1" applyBorder="1" applyAlignment="1">
      <alignment horizontal="center"/>
    </xf>
    <xf numFmtId="0" fontId="24" fillId="0" borderId="32" xfId="2" applyFont="1" applyBorder="1" applyAlignment="1">
      <alignment horizontal="center" vertical="center"/>
    </xf>
    <xf numFmtId="0" fontId="23" fillId="0" borderId="4" xfId="2" applyFont="1" applyBorder="1" applyAlignment="1">
      <alignment horizontal="left" vertical="center"/>
    </xf>
    <xf numFmtId="0" fontId="23" fillId="0" borderId="4" xfId="2" applyFont="1" applyBorder="1" applyAlignment="1">
      <alignment horizontal="center" vertical="center"/>
    </xf>
    <xf numFmtId="0" fontId="23" fillId="0" borderId="4" xfId="2" applyFont="1" applyBorder="1" applyAlignment="1">
      <alignment horizontal="center"/>
    </xf>
    <xf numFmtId="169" fontId="23" fillId="0" borderId="4" xfId="2" applyNumberFormat="1" applyFont="1" applyBorder="1" applyAlignment="1">
      <alignment horizontal="center" vertical="center"/>
    </xf>
    <xf numFmtId="169" fontId="23" fillId="0" borderId="41" xfId="2" applyNumberFormat="1" applyFont="1" applyBorder="1" applyAlignment="1">
      <alignment horizontal="center"/>
    </xf>
    <xf numFmtId="0" fontId="23" fillId="0" borderId="4" xfId="2" applyFont="1" applyBorder="1" applyAlignment="1">
      <alignment horizontal="left"/>
    </xf>
    <xf numFmtId="0" fontId="24" fillId="0" borderId="45" xfId="2" applyFont="1" applyBorder="1" applyAlignment="1">
      <alignment horizontal="center" vertical="center"/>
    </xf>
    <xf numFmtId="0" fontId="23" fillId="0" borderId="15" xfId="2" applyFont="1" applyBorder="1" applyAlignment="1">
      <alignment horizontal="center"/>
    </xf>
    <xf numFmtId="0" fontId="23" fillId="0" borderId="10" xfId="2" applyFont="1" applyBorder="1"/>
    <xf numFmtId="0" fontId="23" fillId="0" borderId="11" xfId="2" applyFont="1" applyBorder="1"/>
    <xf numFmtId="0" fontId="23" fillId="0" borderId="34" xfId="2" applyFont="1" applyBorder="1"/>
    <xf numFmtId="0" fontId="23" fillId="0" borderId="35" xfId="2" applyFont="1" applyBorder="1" applyAlignment="1">
      <alignment horizontal="right"/>
    </xf>
    <xf numFmtId="49" fontId="23" fillId="0" borderId="43" xfId="2" applyNumberFormat="1" applyFont="1" applyBorder="1" applyAlignment="1">
      <alignment horizontal="center"/>
    </xf>
    <xf numFmtId="0" fontId="23" fillId="0" borderId="12" xfId="2" applyFont="1" applyBorder="1"/>
    <xf numFmtId="0" fontId="23" fillId="0" borderId="13" xfId="2" applyFont="1" applyBorder="1" applyAlignment="1">
      <alignment horizontal="right"/>
    </xf>
    <xf numFmtId="164" fontId="23" fillId="0" borderId="41" xfId="2" applyNumberFormat="1" applyFont="1" applyBorder="1" applyAlignment="1">
      <alignment horizontal="center"/>
    </xf>
    <xf numFmtId="166" fontId="23" fillId="0" borderId="41" xfId="2" applyNumberFormat="1" applyFont="1" applyBorder="1" applyAlignment="1">
      <alignment horizontal="center"/>
    </xf>
    <xf numFmtId="0" fontId="23" fillId="0" borderId="21" xfId="2" applyFont="1" applyBorder="1"/>
    <xf numFmtId="0" fontId="23" fillId="0" borderId="22" xfId="2" applyFont="1" applyBorder="1"/>
    <xf numFmtId="0" fontId="23" fillId="0" borderId="23" xfId="2" applyFont="1" applyBorder="1"/>
    <xf numFmtId="164" fontId="23" fillId="0" borderId="24" xfId="2" applyNumberFormat="1" applyFont="1" applyBorder="1" applyAlignment="1">
      <alignment horizontal="center"/>
    </xf>
    <xf numFmtId="0" fontId="23" fillId="0" borderId="6" xfId="2" applyFont="1" applyBorder="1"/>
    <xf numFmtId="0" fontId="23" fillId="0" borderId="6" xfId="2" applyFont="1" applyBorder="1" applyAlignment="1">
      <alignment horizontal="center"/>
    </xf>
    <xf numFmtId="0" fontId="24" fillId="0" borderId="6" xfId="2" applyFont="1" applyBorder="1"/>
    <xf numFmtId="0" fontId="27" fillId="0" borderId="0" xfId="6" applyFont="1" applyFill="1"/>
    <xf numFmtId="0" fontId="23" fillId="0" borderId="0" xfId="6" applyNumberFormat="1" applyFont="1" applyFill="1" applyBorder="1" applyAlignment="1" applyProtection="1"/>
    <xf numFmtId="0" fontId="23" fillId="0" borderId="0" xfId="6" applyNumberFormat="1" applyFont="1" applyFill="1" applyBorder="1" applyAlignment="1" applyProtection="1">
      <alignment horizontal="right" shrinkToFit="1"/>
    </xf>
    <xf numFmtId="164" fontId="23" fillId="0" borderId="0" xfId="6" applyNumberFormat="1" applyFont="1" applyFill="1" applyBorder="1" applyAlignment="1" applyProtection="1">
      <alignment horizontal="center"/>
    </xf>
    <xf numFmtId="0" fontId="23" fillId="0" borderId="0" xfId="6" applyFont="1" applyFill="1"/>
    <xf numFmtId="0" fontId="23" fillId="0" borderId="0" xfId="6" applyFont="1" applyAlignment="1">
      <alignment vertical="top"/>
    </xf>
    <xf numFmtId="0" fontId="23" fillId="0" borderId="0" xfId="6" applyFont="1" applyAlignment="1">
      <alignment vertical="top" wrapText="1"/>
    </xf>
    <xf numFmtId="0" fontId="23" fillId="0" borderId="0" xfId="4" applyFont="1"/>
    <xf numFmtId="0" fontId="23" fillId="0" borderId="1" xfId="2" applyFont="1" applyBorder="1" applyAlignment="1">
      <alignment horizontal="left" vertical="center" wrapText="1"/>
    </xf>
    <xf numFmtId="168" fontId="23" fillId="0" borderId="1" xfId="2" applyNumberFormat="1" applyFont="1" applyBorder="1" applyAlignment="1">
      <alignment horizontal="right"/>
    </xf>
    <xf numFmtId="0" fontId="23" fillId="0" borderId="4" xfId="2" applyFont="1" applyBorder="1" applyAlignment="1">
      <alignment horizontal="left" vertical="center" wrapText="1"/>
    </xf>
    <xf numFmtId="168" fontId="23" fillId="0" borderId="4" xfId="2" applyNumberFormat="1" applyFont="1" applyBorder="1" applyAlignment="1">
      <alignment horizontal="right"/>
    </xf>
    <xf numFmtId="168" fontId="23" fillId="0" borderId="15" xfId="2" applyNumberFormat="1" applyFont="1" applyBorder="1" applyAlignment="1">
      <alignment horizontal="right"/>
    </xf>
    <xf numFmtId="0" fontId="23" fillId="0" borderId="30" xfId="2" applyFont="1" applyBorder="1"/>
    <xf numFmtId="0" fontId="23" fillId="0" borderId="1" xfId="2" applyFont="1" applyBorder="1" applyAlignment="1">
      <alignment horizontal="center" vertical="center" wrapText="1"/>
    </xf>
    <xf numFmtId="169" fontId="23" fillId="0" borderId="1" xfId="2" applyNumberFormat="1" applyFont="1" applyBorder="1" applyAlignment="1">
      <alignment horizontal="center"/>
    </xf>
    <xf numFmtId="0" fontId="24" fillId="0" borderId="32" xfId="2" applyFont="1" applyBorder="1" applyAlignment="1">
      <alignment horizontal="center" vertical="center" wrapText="1"/>
    </xf>
    <xf numFmtId="169" fontId="23" fillId="0" borderId="4" xfId="2" applyNumberFormat="1" applyFont="1" applyBorder="1" applyAlignment="1">
      <alignment horizontal="center"/>
    </xf>
    <xf numFmtId="0" fontId="24" fillId="0" borderId="45" xfId="2" applyFont="1" applyBorder="1" applyAlignment="1">
      <alignment horizontal="center" vertical="center" wrapText="1"/>
    </xf>
    <xf numFmtId="169" fontId="23" fillId="0" borderId="15" xfId="2" applyNumberFormat="1" applyFont="1" applyBorder="1" applyAlignment="1">
      <alignment horizontal="center"/>
    </xf>
    <xf numFmtId="0" fontId="22" fillId="0" borderId="0" xfId="4" applyFont="1"/>
    <xf numFmtId="0" fontId="2" fillId="0" borderId="0" xfId="6" applyFont="1"/>
    <xf numFmtId="0" fontId="28" fillId="0" borderId="0" xfId="0" applyFont="1"/>
    <xf numFmtId="0" fontId="2" fillId="0" borderId="0" xfId="0" applyFont="1"/>
    <xf numFmtId="0" fontId="23" fillId="0" borderId="0" xfId="5" applyFont="1" applyBorder="1"/>
    <xf numFmtId="0" fontId="27" fillId="0" borderId="0" xfId="5" applyFont="1" applyBorder="1" applyAlignment="1">
      <alignment horizontal="right" shrinkToFit="1"/>
    </xf>
    <xf numFmtId="0" fontId="24" fillId="0" borderId="0" xfId="5" applyFont="1" applyBorder="1" applyAlignment="1"/>
    <xf numFmtId="0" fontId="23" fillId="0" borderId="0" xfId="5" applyFont="1" applyFill="1" applyBorder="1"/>
    <xf numFmtId="0" fontId="23" fillId="0" borderId="0" xfId="0" applyFont="1" applyAlignment="1">
      <alignment vertical="top"/>
    </xf>
    <xf numFmtId="0" fontId="23" fillId="0" borderId="0" xfId="6" applyFont="1"/>
    <xf numFmtId="0" fontId="24" fillId="0" borderId="36" xfId="2" applyFont="1" applyBorder="1" applyAlignment="1">
      <alignment horizontal="center" vertical="center" wrapText="1"/>
    </xf>
    <xf numFmtId="0" fontId="24" fillId="0" borderId="2" xfId="2" applyFont="1" applyBorder="1" applyAlignment="1">
      <alignment horizontal="center" vertical="center"/>
    </xf>
    <xf numFmtId="0" fontId="23" fillId="0" borderId="3" xfId="2" applyFont="1" applyBorder="1" applyAlignment="1">
      <alignment horizontal="left" vertical="center"/>
    </xf>
    <xf numFmtId="169" fontId="23" fillId="0" borderId="43" xfId="2" applyNumberFormat="1" applyFont="1" applyBorder="1" applyAlignment="1">
      <alignment horizontal="center"/>
    </xf>
    <xf numFmtId="169" fontId="0" fillId="0" borderId="41" xfId="0" applyNumberFormat="1" applyBorder="1" applyAlignment="1">
      <alignment horizontal="center"/>
    </xf>
    <xf numFmtId="0" fontId="0" fillId="0" borderId="3" xfId="0" applyBorder="1"/>
    <xf numFmtId="0" fontId="0" fillId="0" borderId="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27" xfId="0" applyBorder="1"/>
    <xf numFmtId="169" fontId="0" fillId="0" borderId="24" xfId="0" applyNumberFormat="1" applyBorder="1" applyAlignment="1">
      <alignment horizontal="center"/>
    </xf>
    <xf numFmtId="0" fontId="29" fillId="0" borderId="0" xfId="2" applyFont="1" applyAlignment="1">
      <alignment horizontal="left"/>
    </xf>
    <xf numFmtId="169" fontId="20" fillId="0" borderId="41" xfId="2" applyNumberFormat="1" applyBorder="1" applyAlignment="1">
      <alignment horizontal="center"/>
    </xf>
    <xf numFmtId="0" fontId="20" fillId="0" borderId="3" xfId="2" applyBorder="1"/>
    <xf numFmtId="0" fontId="20" fillId="0" borderId="4" xfId="2" applyBorder="1" applyAlignment="1">
      <alignment horizontal="center"/>
    </xf>
    <xf numFmtId="0" fontId="20" fillId="0" borderId="15" xfId="2" applyBorder="1" applyAlignment="1">
      <alignment horizontal="center"/>
    </xf>
    <xf numFmtId="0" fontId="20" fillId="0" borderId="3" xfId="2" applyBorder="1" applyAlignment="1">
      <alignment horizontal="center"/>
    </xf>
    <xf numFmtId="168" fontId="20" fillId="0" borderId="3" xfId="2" applyNumberFormat="1" applyBorder="1" applyAlignment="1">
      <alignment horizontal="right"/>
    </xf>
    <xf numFmtId="168" fontId="20" fillId="0" borderId="4" xfId="2" applyNumberFormat="1" applyBorder="1" applyAlignment="1">
      <alignment horizontal="right"/>
    </xf>
    <xf numFmtId="169" fontId="20" fillId="0" borderId="4" xfId="2" applyNumberFormat="1" applyBorder="1" applyAlignment="1">
      <alignment horizontal="center"/>
    </xf>
    <xf numFmtId="169" fontId="20" fillId="0" borderId="17" xfId="2" applyNumberFormat="1" applyBorder="1" applyAlignment="1">
      <alignment horizontal="center"/>
    </xf>
    <xf numFmtId="0" fontId="20" fillId="0" borderId="27" xfId="2" applyBorder="1"/>
    <xf numFmtId="168" fontId="20" fillId="0" borderId="15" xfId="2" applyNumberFormat="1" applyBorder="1" applyAlignment="1">
      <alignment horizontal="right"/>
    </xf>
    <xf numFmtId="168" fontId="20" fillId="0" borderId="27" xfId="2" applyNumberFormat="1" applyBorder="1" applyAlignment="1">
      <alignment horizontal="right"/>
    </xf>
    <xf numFmtId="169" fontId="20" fillId="0" borderId="15" xfId="2" applyNumberFormat="1" applyBorder="1" applyAlignment="1">
      <alignment horizontal="center"/>
    </xf>
    <xf numFmtId="169" fontId="20" fillId="0" borderId="19" xfId="2" applyNumberFormat="1" applyBorder="1" applyAlignment="1">
      <alignment horizontal="center"/>
    </xf>
    <xf numFmtId="169" fontId="20" fillId="0" borderId="24" xfId="2" applyNumberFormat="1" applyBorder="1" applyAlignment="1">
      <alignment horizontal="center"/>
    </xf>
    <xf numFmtId="0" fontId="23" fillId="0" borderId="1" xfId="2" applyFont="1" applyBorder="1" applyAlignment="1">
      <alignment horizontal="right" vertical="center"/>
    </xf>
    <xf numFmtId="167" fontId="23" fillId="0" borderId="1" xfId="2" applyNumberFormat="1" applyFont="1" applyBorder="1" applyAlignment="1">
      <alignment horizontal="right" vertical="center"/>
    </xf>
    <xf numFmtId="0" fontId="23" fillId="0" borderId="3" xfId="2" applyFont="1" applyBorder="1" applyAlignment="1">
      <alignment horizontal="right" vertical="center"/>
    </xf>
    <xf numFmtId="167" fontId="23" fillId="0" borderId="3" xfId="2" applyNumberFormat="1" applyFont="1" applyBorder="1" applyAlignment="1">
      <alignment horizontal="right" vertical="center"/>
    </xf>
    <xf numFmtId="0" fontId="23" fillId="0" borderId="4" xfId="2" applyFont="1" applyBorder="1" applyAlignment="1">
      <alignment horizontal="right" vertical="center"/>
    </xf>
    <xf numFmtId="167" fontId="23" fillId="0" borderId="4" xfId="2" applyNumberFormat="1" applyFont="1" applyBorder="1" applyAlignment="1">
      <alignment horizontal="right" vertical="center"/>
    </xf>
    <xf numFmtId="0" fontId="3" fillId="0" borderId="39" xfId="6" applyFont="1" applyBorder="1" applyAlignment="1">
      <alignment horizontal="right"/>
    </xf>
    <xf numFmtId="0" fontId="23" fillId="0" borderId="29" xfId="2" applyFont="1" applyBorder="1"/>
    <xf numFmtId="49" fontId="20" fillId="0" borderId="1" xfId="2" applyNumberFormat="1" applyBorder="1" applyAlignment="1">
      <alignment horizontal="center"/>
    </xf>
    <xf numFmtId="49" fontId="20" fillId="0" borderId="18" xfId="2" applyNumberFormat="1" applyBorder="1" applyAlignment="1">
      <alignment horizontal="center"/>
    </xf>
    <xf numFmtId="164" fontId="20" fillId="0" borderId="4" xfId="2" applyNumberFormat="1" applyBorder="1" applyAlignment="1">
      <alignment horizontal="center"/>
    </xf>
    <xf numFmtId="164" fontId="20" fillId="0" borderId="17" xfId="2" applyNumberFormat="1" applyBorder="1" applyAlignment="1">
      <alignment horizontal="center"/>
    </xf>
    <xf numFmtId="166" fontId="20" fillId="0" borderId="4" xfId="2" applyNumberFormat="1" applyBorder="1" applyAlignment="1">
      <alignment horizontal="center"/>
    </xf>
    <xf numFmtId="166" fontId="20" fillId="0" borderId="17" xfId="2" applyNumberFormat="1" applyBorder="1" applyAlignment="1">
      <alignment horizontal="center"/>
    </xf>
    <xf numFmtId="164" fontId="20" fillId="0" borderId="15" xfId="2" applyNumberFormat="1" applyBorder="1" applyAlignment="1">
      <alignment horizontal="center"/>
    </xf>
    <xf numFmtId="164" fontId="20" fillId="0" borderId="24" xfId="2" applyNumberFormat="1" applyBorder="1" applyAlignment="1">
      <alignment horizontal="center"/>
    </xf>
    <xf numFmtId="164" fontId="20" fillId="0" borderId="19" xfId="2" applyNumberFormat="1" applyBorder="1" applyAlignment="1">
      <alignment horizontal="center"/>
    </xf>
    <xf numFmtId="0" fontId="23" fillId="0" borderId="9" xfId="2" applyFont="1" applyBorder="1" applyAlignment="1">
      <alignment horizontal="right"/>
    </xf>
    <xf numFmtId="49" fontId="20" fillId="0" borderId="37" xfId="2" applyNumberFormat="1" applyBorder="1" applyAlignment="1">
      <alignment horizontal="center"/>
    </xf>
    <xf numFmtId="164" fontId="20" fillId="0" borderId="41" xfId="2" applyNumberFormat="1" applyBorder="1" applyAlignment="1">
      <alignment horizontal="center"/>
    </xf>
    <xf numFmtId="166" fontId="20" fillId="0" borderId="41" xfId="2" applyNumberFormat="1" applyBorder="1" applyAlignment="1">
      <alignment horizontal="center"/>
    </xf>
    <xf numFmtId="0" fontId="8" fillId="0" borderId="47" xfId="2" applyFont="1" applyBorder="1" applyAlignment="1">
      <alignment horizontal="center" vertical="center" wrapText="1"/>
    </xf>
    <xf numFmtId="0" fontId="8" fillId="0" borderId="25" xfId="2" applyFont="1" applyBorder="1" applyAlignment="1">
      <alignment horizontal="center" vertical="center" wrapText="1"/>
    </xf>
    <xf numFmtId="165" fontId="8" fillId="0" borderId="3" xfId="2" applyNumberFormat="1" applyFont="1" applyBorder="1" applyAlignment="1">
      <alignment horizontal="center" vertical="center" wrapText="1"/>
    </xf>
    <xf numFmtId="0" fontId="8" fillId="0" borderId="26" xfId="2" applyFont="1" applyBorder="1" applyAlignment="1">
      <alignment horizontal="center" vertical="center" wrapText="1"/>
    </xf>
    <xf numFmtId="165" fontId="8" fillId="0" borderId="16" xfId="2" applyNumberFormat="1" applyFont="1" applyBorder="1" applyAlignment="1">
      <alignment horizontal="center" vertical="center" wrapText="1"/>
    </xf>
    <xf numFmtId="49" fontId="8" fillId="0" borderId="27" xfId="2" applyNumberFormat="1" applyFont="1" applyBorder="1" applyAlignment="1">
      <alignment horizontal="center" vertical="center" shrinkToFit="1"/>
    </xf>
    <xf numFmtId="49" fontId="8" fillId="0" borderId="28" xfId="2" applyNumberFormat="1" applyFont="1" applyBorder="1" applyAlignment="1">
      <alignment horizontal="center" vertical="center" shrinkToFit="1"/>
    </xf>
    <xf numFmtId="165" fontId="8" fillId="0" borderId="43" xfId="2" applyNumberFormat="1" applyFont="1" applyBorder="1" applyAlignment="1">
      <alignment horizontal="center" vertical="center" wrapText="1"/>
    </xf>
    <xf numFmtId="49" fontId="8" fillId="0" borderId="48" xfId="2" applyNumberFormat="1" applyFont="1" applyBorder="1" applyAlignment="1">
      <alignment horizontal="center" vertical="center" shrinkToFit="1"/>
    </xf>
    <xf numFmtId="0" fontId="8" fillId="0" borderId="2" xfId="2" applyFont="1" applyBorder="1" applyAlignment="1">
      <alignment horizontal="center" vertical="center"/>
    </xf>
    <xf numFmtId="0" fontId="20" fillId="0" borderId="3" xfId="2" applyBorder="1"/>
    <xf numFmtId="0" fontId="20" fillId="0" borderId="5" xfId="2" applyBorder="1"/>
    <xf numFmtId="0" fontId="20" fillId="0" borderId="6" xfId="2" applyBorder="1"/>
    <xf numFmtId="0" fontId="20" fillId="0" borderId="7" xfId="2" applyBorder="1"/>
    <xf numFmtId="0" fontId="20" fillId="0" borderId="8" xfId="2" applyBorder="1"/>
    <xf numFmtId="0" fontId="20" fillId="0" borderId="9" xfId="2" applyBorder="1" applyAlignment="1">
      <alignment horizontal="right"/>
    </xf>
    <xf numFmtId="0" fontId="20" fillId="0" borderId="10" xfId="2" applyBorder="1"/>
    <xf numFmtId="0" fontId="20" fillId="0" borderId="0" xfId="2" applyBorder="1"/>
    <xf numFmtId="0" fontId="20" fillId="0" borderId="11" xfId="2" applyBorder="1"/>
    <xf numFmtId="0" fontId="20" fillId="0" borderId="12" xfId="2" applyBorder="1"/>
    <xf numFmtId="0" fontId="20" fillId="0" borderId="13" xfId="2" applyBorder="1" applyAlignment="1">
      <alignment horizontal="right"/>
    </xf>
    <xf numFmtId="0" fontId="20" fillId="0" borderId="4" xfId="2" applyBorder="1" applyAlignment="1">
      <alignment horizontal="center"/>
    </xf>
    <xf numFmtId="0" fontId="20" fillId="0" borderId="3" xfId="2" applyBorder="1" applyAlignment="1">
      <alignment horizontal="center"/>
    </xf>
    <xf numFmtId="168" fontId="20" fillId="0" borderId="3" xfId="2" applyNumberFormat="1" applyBorder="1" applyAlignment="1">
      <alignment horizontal="right"/>
    </xf>
    <xf numFmtId="0" fontId="20" fillId="0" borderId="21" xfId="2" applyBorder="1"/>
    <xf numFmtId="0" fontId="20" fillId="0" borderId="22" xfId="2" applyBorder="1"/>
    <xf numFmtId="0" fontId="20" fillId="0" borderId="23" xfId="2" applyBorder="1"/>
    <xf numFmtId="164" fontId="20" fillId="0" borderId="24" xfId="2" applyNumberFormat="1" applyBorder="1" applyAlignment="1">
      <alignment horizontal="center"/>
    </xf>
    <xf numFmtId="0" fontId="8" fillId="0" borderId="32" xfId="2" applyFont="1" applyBorder="1" applyAlignment="1">
      <alignment horizontal="center" vertical="center"/>
    </xf>
    <xf numFmtId="168" fontId="20" fillId="0" borderId="4" xfId="2" applyNumberFormat="1" applyBorder="1" applyAlignment="1">
      <alignment horizontal="right"/>
    </xf>
    <xf numFmtId="20" fontId="20" fillId="0" borderId="3" xfId="2" applyNumberFormat="1" applyBorder="1" applyAlignment="1">
      <alignment horizontal="center"/>
    </xf>
    <xf numFmtId="20" fontId="20" fillId="0" borderId="4" xfId="2" applyNumberFormat="1" applyBorder="1" applyAlignment="1">
      <alignment horizontal="center"/>
    </xf>
    <xf numFmtId="169" fontId="20" fillId="0" borderId="43" xfId="2" applyNumberFormat="1" applyBorder="1" applyAlignment="1">
      <alignment horizontal="center"/>
    </xf>
    <xf numFmtId="0" fontId="29" fillId="0" borderId="0" xfId="2" applyFont="1" applyBorder="1"/>
    <xf numFmtId="0" fontId="23" fillId="0" borderId="39" xfId="2" applyFont="1" applyBorder="1" applyAlignment="1">
      <alignment horizontal="right" vertical="center"/>
    </xf>
    <xf numFmtId="0" fontId="23" fillId="0" borderId="3" xfId="2" applyFont="1" applyBorder="1" applyAlignment="1">
      <alignment horizontal="right" vertical="center"/>
    </xf>
    <xf numFmtId="167" fontId="23" fillId="0" borderId="4" xfId="2" applyNumberFormat="1" applyFont="1" applyBorder="1" applyAlignment="1">
      <alignment horizontal="right" vertical="center"/>
    </xf>
    <xf numFmtId="0" fontId="23" fillId="0" borderId="39" xfId="2" applyFont="1" applyBorder="1" applyAlignment="1">
      <alignment horizontal="center" vertical="center"/>
    </xf>
    <xf numFmtId="0" fontId="23" fillId="0" borderId="3" xfId="2" applyFont="1" applyBorder="1" applyAlignment="1">
      <alignment horizontal="center" vertical="center"/>
    </xf>
    <xf numFmtId="169" fontId="23" fillId="0" borderId="39" xfId="2" applyNumberFormat="1" applyFont="1" applyBorder="1" applyAlignment="1">
      <alignment horizontal="center" vertical="center"/>
    </xf>
    <xf numFmtId="169" fontId="23" fillId="0" borderId="3" xfId="2" applyNumberFormat="1" applyFont="1" applyBorder="1" applyAlignment="1">
      <alignment horizontal="center" vertical="center"/>
    </xf>
    <xf numFmtId="0" fontId="23" fillId="0" borderId="31" xfId="2" applyFont="1" applyBorder="1" applyAlignment="1">
      <alignment horizontal="right" shrinkToFit="1"/>
    </xf>
    <xf numFmtId="0" fontId="23" fillId="0" borderId="20" xfId="2" applyFont="1" applyBorder="1"/>
    <xf numFmtId="0" fontId="24" fillId="0" borderId="0" xfId="2" applyFont="1" applyBorder="1" applyAlignment="1">
      <alignment horizontal="center" shrinkToFit="1"/>
    </xf>
    <xf numFmtId="0" fontId="27" fillId="0" borderId="0" xfId="2" applyFont="1" applyBorder="1" applyAlignment="1">
      <alignment horizontal="center" shrinkToFit="1"/>
    </xf>
    <xf numFmtId="0" fontId="24" fillId="0" borderId="36" xfId="2" applyFont="1" applyBorder="1" applyAlignment="1">
      <alignment horizontal="center" vertical="center" wrapText="1"/>
    </xf>
    <xf numFmtId="0" fontId="24" fillId="0" borderId="40" xfId="2" applyFont="1" applyBorder="1" applyAlignment="1">
      <alignment horizontal="center" vertical="center" wrapText="1"/>
    </xf>
    <xf numFmtId="0" fontId="23" fillId="0" borderId="38" xfId="2" applyFont="1" applyBorder="1" applyAlignment="1">
      <alignment horizontal="center" vertical="center"/>
    </xf>
    <xf numFmtId="0" fontId="24" fillId="0" borderId="1" xfId="2" applyFont="1" applyBorder="1" applyAlignment="1">
      <alignment horizontal="center" vertical="center" wrapText="1"/>
    </xf>
    <xf numFmtId="0" fontId="24" fillId="0" borderId="33" xfId="2" applyFont="1" applyBorder="1" applyAlignment="1">
      <alignment horizontal="center" vertical="center" wrapText="1"/>
    </xf>
    <xf numFmtId="0" fontId="24" fillId="0" borderId="38" xfId="2" applyFont="1" applyBorder="1" applyAlignment="1">
      <alignment horizontal="center" vertical="center"/>
    </xf>
    <xf numFmtId="0" fontId="24" fillId="0" borderId="2" xfId="2" applyFont="1" applyBorder="1" applyAlignment="1">
      <alignment horizontal="center" vertical="center"/>
    </xf>
    <xf numFmtId="0" fontId="23" fillId="0" borderId="39" xfId="2" applyFont="1" applyBorder="1" applyAlignment="1">
      <alignment horizontal="left" vertical="center"/>
    </xf>
    <xf numFmtId="0" fontId="23" fillId="0" borderId="3" xfId="2" applyFont="1" applyBorder="1" applyAlignment="1">
      <alignment horizontal="left" vertical="center"/>
    </xf>
    <xf numFmtId="0" fontId="24" fillId="0" borderId="46" xfId="2" applyFont="1" applyBorder="1" applyAlignment="1">
      <alignment horizontal="center" vertical="center" wrapText="1"/>
    </xf>
    <xf numFmtId="0" fontId="24" fillId="0" borderId="44" xfId="2" applyFont="1" applyBorder="1" applyAlignment="1">
      <alignment horizontal="center" vertical="center" wrapText="1"/>
    </xf>
    <xf numFmtId="0" fontId="24" fillId="0" borderId="25" xfId="2" applyFont="1" applyBorder="1" applyAlignment="1">
      <alignment horizontal="center" vertical="center" wrapText="1"/>
    </xf>
    <xf numFmtId="0" fontId="24" fillId="0" borderId="27" xfId="2" applyFont="1" applyBorder="1" applyAlignment="1">
      <alignment horizontal="center" vertical="center" wrapText="1"/>
    </xf>
    <xf numFmtId="0" fontId="23" fillId="0" borderId="15" xfId="2" applyFont="1" applyBorder="1" applyAlignment="1">
      <alignment horizontal="center" vertical="center"/>
    </xf>
    <xf numFmtId="0" fontId="10" fillId="0" borderId="31" xfId="2" applyFont="1" applyBorder="1" applyAlignment="1">
      <alignment horizontal="right" shrinkToFit="1"/>
    </xf>
    <xf numFmtId="0" fontId="20" fillId="0" borderId="20" xfId="2" applyBorder="1"/>
    <xf numFmtId="0" fontId="8" fillId="0" borderId="36" xfId="2" applyFont="1" applyBorder="1" applyAlignment="1">
      <alignment horizontal="center" vertical="center" wrapText="1"/>
    </xf>
    <xf numFmtId="0" fontId="8" fillId="0" borderId="40" xfId="2" applyFont="1" applyBorder="1" applyAlignment="1">
      <alignment horizontal="center" vertical="center" wrapText="1"/>
    </xf>
    <xf numFmtId="0" fontId="20" fillId="0" borderId="45" xfId="2" applyBorder="1" applyAlignment="1">
      <alignment horizontal="center" vertical="center"/>
    </xf>
    <xf numFmtId="0" fontId="8" fillId="0" borderId="1" xfId="2" applyFont="1" applyBorder="1" applyAlignment="1">
      <alignment horizontal="center" vertical="center" wrapText="1"/>
    </xf>
    <xf numFmtId="0" fontId="8" fillId="0" borderId="33" xfId="2" applyFont="1" applyBorder="1" applyAlignment="1">
      <alignment horizontal="center" vertical="center" wrapText="1"/>
    </xf>
    <xf numFmtId="0" fontId="20" fillId="0" borderId="15" xfId="2" applyBorder="1" applyAlignment="1">
      <alignment horizontal="center" vertical="center"/>
    </xf>
    <xf numFmtId="170" fontId="19" fillId="0" borderId="0" xfId="0" applyNumberFormat="1" applyFont="1" applyBorder="1" applyAlignment="1">
      <alignment horizontal="left"/>
    </xf>
    <xf numFmtId="0" fontId="14" fillId="0" borderId="0" xfId="0" applyNumberFormat="1" applyFont="1" applyAlignment="1">
      <alignment horizontal="left"/>
    </xf>
    <xf numFmtId="49" fontId="14" fillId="0" borderId="0" xfId="0" applyNumberFormat="1" applyFont="1" applyAlignment="1">
      <alignment horizontal="left"/>
    </xf>
    <xf numFmtId="0" fontId="12" fillId="0" borderId="1" xfId="0" applyFont="1" applyBorder="1" applyAlignment="1">
      <alignment horizontal="center" vertical="center" wrapText="1"/>
    </xf>
    <xf numFmtId="0" fontId="12" fillId="0" borderId="33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 wrapText="1"/>
    </xf>
    <xf numFmtId="0" fontId="19" fillId="0" borderId="21" xfId="0" applyFont="1" applyBorder="1" applyAlignment="1">
      <alignment horizontal="center" vertical="center" wrapText="1"/>
    </xf>
    <xf numFmtId="0" fontId="19" fillId="0" borderId="22" xfId="0" applyFont="1" applyBorder="1" applyAlignment="1">
      <alignment horizontal="center" vertical="center" wrapText="1"/>
    </xf>
    <xf numFmtId="0" fontId="19" fillId="0" borderId="23" xfId="0" applyFont="1" applyBorder="1" applyAlignment="1">
      <alignment horizontal="center" vertical="center" wrapText="1"/>
    </xf>
    <xf numFmtId="0" fontId="14" fillId="0" borderId="0" xfId="0" applyNumberFormat="1" applyFont="1" applyBorder="1" applyAlignment="1">
      <alignment horizontal="center" shrinkToFit="1"/>
    </xf>
    <xf numFmtId="0" fontId="14" fillId="0" borderId="0" xfId="0" applyFont="1" applyBorder="1" applyAlignment="1">
      <alignment horizontal="center" shrinkToFit="1"/>
    </xf>
    <xf numFmtId="0" fontId="12" fillId="0" borderId="36" xfId="0" applyFont="1" applyBorder="1" applyAlignment="1">
      <alignment horizontal="center" vertical="center" wrapText="1"/>
    </xf>
    <xf numFmtId="0" fontId="12" fillId="0" borderId="40" xfId="0" applyFont="1" applyBorder="1" applyAlignment="1">
      <alignment horizontal="center" vertical="center" wrapText="1"/>
    </xf>
    <xf numFmtId="0" fontId="13" fillId="0" borderId="45" xfId="0" applyFont="1" applyBorder="1" applyAlignment="1">
      <alignment horizontal="center" vertical="center"/>
    </xf>
    <xf numFmtId="0" fontId="8" fillId="0" borderId="36" xfId="0" applyFont="1" applyBorder="1" applyAlignment="1">
      <alignment horizontal="center" vertical="center" wrapText="1"/>
    </xf>
    <xf numFmtId="0" fontId="0" fillId="0" borderId="45" xfId="0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0" fillId="0" borderId="15" xfId="0" applyBorder="1" applyAlignment="1">
      <alignment horizontal="center" vertical="center"/>
    </xf>
    <xf numFmtId="0" fontId="10" fillId="0" borderId="30" xfId="0" applyFont="1" applyBorder="1" applyAlignment="1">
      <alignment horizontal="right" shrinkToFit="1"/>
    </xf>
    <xf numFmtId="0" fontId="0" fillId="0" borderId="13" xfId="0" applyBorder="1"/>
    <xf numFmtId="0" fontId="10" fillId="0" borderId="31" xfId="0" applyFont="1" applyBorder="1" applyAlignment="1">
      <alignment horizontal="right" shrinkToFit="1"/>
    </xf>
    <xf numFmtId="0" fontId="0" fillId="0" borderId="20" xfId="0" applyBorder="1"/>
    <xf numFmtId="0" fontId="8" fillId="0" borderId="25" xfId="0" applyFont="1" applyBorder="1" applyAlignment="1">
      <alignment horizontal="center" vertical="center" wrapText="1"/>
    </xf>
    <xf numFmtId="0" fontId="8" fillId="0" borderId="27" xfId="0" applyFont="1" applyBorder="1" applyAlignment="1">
      <alignment horizontal="center" vertical="center" wrapText="1"/>
    </xf>
    <xf numFmtId="0" fontId="8" fillId="0" borderId="46" xfId="0" applyFont="1" applyBorder="1" applyAlignment="1">
      <alignment horizontal="center" vertical="center" wrapText="1"/>
    </xf>
    <xf numFmtId="0" fontId="8" fillId="0" borderId="44" xfId="0" applyFont="1" applyBorder="1" applyAlignment="1">
      <alignment horizontal="center" vertical="center" wrapText="1"/>
    </xf>
    <xf numFmtId="0" fontId="1" fillId="0" borderId="0" xfId="6" applyFont="1"/>
    <xf numFmtId="0" fontId="23" fillId="0" borderId="0" xfId="0" applyFont="1" applyFill="1"/>
    <xf numFmtId="0" fontId="20" fillId="0" borderId="0" xfId="7"/>
    <xf numFmtId="14" fontId="24" fillId="0" borderId="0" xfId="4" applyNumberFormat="1" applyFont="1" applyBorder="1" applyAlignment="1">
      <alignment horizontal="left" shrinkToFit="1"/>
    </xf>
    <xf numFmtId="0" fontId="24" fillId="0" borderId="0" xfId="4" applyFont="1" applyBorder="1" applyAlignment="1">
      <alignment horizontal="left" shrinkToFit="1"/>
    </xf>
  </cellXfs>
  <cellStyles count="8">
    <cellStyle name="Normal" xfId="0" builtinId="0"/>
    <cellStyle name="Normal 2" xfId="1"/>
    <cellStyle name="Normal 3" xfId="2"/>
    <cellStyle name="Normal 3 3" xfId="5"/>
    <cellStyle name="Normal 4" xfId="3"/>
    <cellStyle name="Normal 4 2" xfId="4"/>
    <cellStyle name="Normal 5" xfId="6"/>
    <cellStyle name="Normal 6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42</xdr:row>
      <xdr:rowOff>44450</xdr:rowOff>
    </xdr:from>
    <xdr:to>
      <xdr:col>7</xdr:col>
      <xdr:colOff>221575</xdr:colOff>
      <xdr:row>52</xdr:row>
      <xdr:rowOff>65336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8045450"/>
          <a:ext cx="5419050" cy="19258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36</xdr:row>
      <xdr:rowOff>158750</xdr:rowOff>
    </xdr:from>
    <xdr:to>
      <xdr:col>8</xdr:col>
      <xdr:colOff>366256</xdr:colOff>
      <xdr:row>47</xdr:row>
      <xdr:rowOff>158750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6813550"/>
          <a:ext cx="6093956" cy="20256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28</xdr:row>
      <xdr:rowOff>69851</xdr:rowOff>
    </xdr:from>
    <xdr:to>
      <xdr:col>7</xdr:col>
      <xdr:colOff>281900</xdr:colOff>
      <xdr:row>38</xdr:row>
      <xdr:rowOff>87424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5251451"/>
          <a:ext cx="5400000" cy="185907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66675</xdr:colOff>
      <xdr:row>0</xdr:row>
      <xdr:rowOff>19050</xdr:rowOff>
    </xdr:from>
    <xdr:to>
      <xdr:col>12</xdr:col>
      <xdr:colOff>47625</xdr:colOff>
      <xdr:row>1</xdr:row>
      <xdr:rowOff>123825</xdr:rowOff>
    </xdr:to>
    <xdr:pic>
      <xdr:nvPicPr>
        <xdr:cNvPr id="1307" name="Picture 9" descr="RSlogo_H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9050"/>
          <a:ext cx="1733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66675</xdr:colOff>
      <xdr:row>23</xdr:row>
      <xdr:rowOff>19050</xdr:rowOff>
    </xdr:from>
    <xdr:to>
      <xdr:col>12</xdr:col>
      <xdr:colOff>47625</xdr:colOff>
      <xdr:row>24</xdr:row>
      <xdr:rowOff>123825</xdr:rowOff>
    </xdr:to>
    <xdr:pic>
      <xdr:nvPicPr>
        <xdr:cNvPr id="1308" name="Picture 12" descr="RSlogo_H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4552950"/>
          <a:ext cx="1733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66675</xdr:colOff>
      <xdr:row>0</xdr:row>
      <xdr:rowOff>19050</xdr:rowOff>
    </xdr:from>
    <xdr:to>
      <xdr:col>12</xdr:col>
      <xdr:colOff>47625</xdr:colOff>
      <xdr:row>1</xdr:row>
      <xdr:rowOff>123825</xdr:rowOff>
    </xdr:to>
    <xdr:pic>
      <xdr:nvPicPr>
        <xdr:cNvPr id="29969" name="Picture 1" descr="RSlogo_H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9050"/>
          <a:ext cx="1733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66675</xdr:colOff>
      <xdr:row>20</xdr:row>
      <xdr:rowOff>19050</xdr:rowOff>
    </xdr:from>
    <xdr:to>
      <xdr:col>12</xdr:col>
      <xdr:colOff>47625</xdr:colOff>
      <xdr:row>21</xdr:row>
      <xdr:rowOff>123825</xdr:rowOff>
    </xdr:to>
    <xdr:pic>
      <xdr:nvPicPr>
        <xdr:cNvPr id="29970" name="Picture 2" descr="RSlogo_H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4067175"/>
          <a:ext cx="1733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1"/>
  <sheetViews>
    <sheetView tabSelected="1" zoomScaleNormal="100" zoomScaleSheetLayoutView="50" workbookViewId="0">
      <selection activeCell="I17" sqref="I17"/>
    </sheetView>
  </sheetViews>
  <sheetFormatPr defaultColWidth="8.7109375" defaultRowHeight="15" x14ac:dyDescent="0.25"/>
  <cols>
    <col min="1" max="1" width="4.42578125" style="106" customWidth="1"/>
    <col min="2" max="2" width="24.42578125" style="106" bestFit="1" customWidth="1"/>
    <col min="3" max="4" width="8.7109375" style="106"/>
    <col min="5" max="5" width="10.28515625" style="106" customWidth="1"/>
    <col min="6" max="6" width="9.7109375" style="106" customWidth="1"/>
    <col min="7" max="16384" width="8.7109375" style="106"/>
  </cols>
  <sheetData>
    <row r="1" spans="1:12" s="103" customFormat="1" x14ac:dyDescent="0.25">
      <c r="A1" s="103" t="s">
        <v>79</v>
      </c>
      <c r="L1" s="104"/>
    </row>
    <row r="2" spans="1:12" s="103" customFormat="1" x14ac:dyDescent="0.25">
      <c r="A2" s="103" t="s">
        <v>78</v>
      </c>
      <c r="I2" s="104"/>
    </row>
    <row r="3" spans="1:12" s="103" customFormat="1" x14ac:dyDescent="0.25">
      <c r="A3" s="103" t="s">
        <v>80</v>
      </c>
      <c r="I3" s="104"/>
    </row>
    <row r="4" spans="1:12" s="173" customFormat="1" x14ac:dyDescent="0.25">
      <c r="A4" s="105"/>
      <c r="B4" s="105"/>
      <c r="C4" s="105"/>
      <c r="D4" s="105"/>
      <c r="E4" s="105"/>
      <c r="F4" s="105"/>
      <c r="G4" s="105"/>
    </row>
    <row r="5" spans="1:12" s="173" customFormat="1" x14ac:dyDescent="0.25">
      <c r="A5" s="107" t="s">
        <v>54</v>
      </c>
      <c r="B5" s="105"/>
      <c r="C5" s="105"/>
      <c r="D5" s="105"/>
      <c r="E5" s="174" t="s">
        <v>81</v>
      </c>
      <c r="F5" s="105"/>
      <c r="G5" s="105"/>
    </row>
    <row r="6" spans="1:12" s="173" customFormat="1" x14ac:dyDescent="0.25">
      <c r="A6" s="105" t="s">
        <v>39</v>
      </c>
      <c r="B6" s="105"/>
      <c r="C6" s="105"/>
      <c r="D6" s="105"/>
      <c r="E6" s="105" t="s">
        <v>82</v>
      </c>
      <c r="F6" s="105"/>
      <c r="G6" s="105"/>
    </row>
    <row r="7" spans="1:12" s="173" customFormat="1" x14ac:dyDescent="0.25">
      <c r="A7" s="107" t="s">
        <v>55</v>
      </c>
      <c r="B7" s="105"/>
      <c r="C7" s="105"/>
      <c r="D7" s="105"/>
      <c r="E7" s="175" t="s">
        <v>83</v>
      </c>
      <c r="F7" s="105"/>
      <c r="G7" s="105"/>
    </row>
    <row r="8" spans="1:12" s="173" customFormat="1" x14ac:dyDescent="0.25">
      <c r="A8" s="105" t="s">
        <v>51</v>
      </c>
      <c r="B8" s="105"/>
      <c r="C8" s="105"/>
      <c r="D8" s="105"/>
      <c r="E8" s="105" t="s">
        <v>84</v>
      </c>
      <c r="F8" s="105"/>
      <c r="G8" s="105"/>
    </row>
    <row r="9" spans="1:12" s="173" customFormat="1" x14ac:dyDescent="0.25">
      <c r="A9" s="105"/>
      <c r="B9" s="105"/>
      <c r="C9" s="105"/>
      <c r="D9" s="105"/>
      <c r="E9" s="105"/>
      <c r="F9" s="105"/>
      <c r="G9" s="105"/>
    </row>
    <row r="10" spans="1:12" x14ac:dyDescent="0.25">
      <c r="A10" s="272" t="s">
        <v>77</v>
      </c>
      <c r="B10" s="272"/>
      <c r="C10" s="272"/>
      <c r="D10" s="272"/>
      <c r="E10" s="272"/>
      <c r="F10" s="114" t="s">
        <v>58</v>
      </c>
      <c r="G10" s="115"/>
      <c r="H10" s="116"/>
      <c r="I10" s="111"/>
      <c r="J10" s="111"/>
    </row>
    <row r="11" spans="1:12" x14ac:dyDescent="0.25">
      <c r="A11" s="117"/>
      <c r="B11" s="117"/>
      <c r="C11" s="117"/>
      <c r="D11" s="117"/>
      <c r="E11" s="117"/>
      <c r="F11" s="114"/>
      <c r="G11" s="115"/>
      <c r="H11" s="116"/>
      <c r="I11" s="111"/>
      <c r="J11" s="111"/>
    </row>
    <row r="12" spans="1:12" s="173" customFormat="1" x14ac:dyDescent="0.25">
      <c r="A12" s="176" t="s">
        <v>109</v>
      </c>
      <c r="B12" s="176"/>
      <c r="C12" s="332">
        <v>44075</v>
      </c>
      <c r="D12" s="333"/>
      <c r="E12" s="333"/>
      <c r="F12" s="177"/>
      <c r="G12" s="178"/>
    </row>
    <row r="13" spans="1:12" s="173" customFormat="1" x14ac:dyDescent="0.25">
      <c r="A13" s="179" t="s">
        <v>40</v>
      </c>
      <c r="B13" s="176"/>
      <c r="C13" s="333" t="s">
        <v>81</v>
      </c>
      <c r="D13" s="333"/>
      <c r="E13" s="333"/>
      <c r="F13" s="177"/>
      <c r="G13" s="178"/>
    </row>
    <row r="14" spans="1:12" x14ac:dyDescent="0.25">
      <c r="A14" s="117"/>
      <c r="B14" s="117"/>
      <c r="C14" s="117"/>
      <c r="D14" s="117"/>
      <c r="E14" s="117"/>
      <c r="F14" s="114"/>
      <c r="G14" s="115"/>
      <c r="H14" s="116"/>
      <c r="I14" s="111"/>
      <c r="J14" s="111"/>
    </row>
    <row r="15" spans="1:12" x14ac:dyDescent="0.25">
      <c r="A15" s="273" t="s">
        <v>61</v>
      </c>
      <c r="B15" s="273"/>
      <c r="C15" s="273"/>
      <c r="D15" s="273"/>
      <c r="E15" s="273"/>
      <c r="F15" s="273"/>
      <c r="G15" s="118"/>
      <c r="H15" s="118"/>
      <c r="I15" s="118"/>
      <c r="J15" s="118"/>
    </row>
    <row r="16" spans="1:12" ht="15.75" thickBot="1" x14ac:dyDescent="0.3">
      <c r="A16" s="107"/>
      <c r="B16" s="107"/>
      <c r="C16" s="107"/>
      <c r="D16" s="111"/>
      <c r="E16" s="111"/>
      <c r="F16" s="107"/>
      <c r="G16" s="111"/>
      <c r="H16" s="111"/>
      <c r="I16" s="111"/>
      <c r="J16" s="113"/>
    </row>
    <row r="17" spans="1:10" x14ac:dyDescent="0.25">
      <c r="A17" s="274" t="s">
        <v>0</v>
      </c>
      <c r="B17" s="277" t="s">
        <v>41</v>
      </c>
      <c r="C17" s="277" t="s">
        <v>42</v>
      </c>
      <c r="D17" s="277" t="s">
        <v>43</v>
      </c>
      <c r="E17" s="277" t="s">
        <v>44</v>
      </c>
      <c r="F17" s="277" t="s">
        <v>45</v>
      </c>
      <c r="G17" s="119" t="s">
        <v>46</v>
      </c>
      <c r="H17" s="111"/>
      <c r="I17" s="111"/>
      <c r="J17" s="107"/>
    </row>
    <row r="18" spans="1:10" x14ac:dyDescent="0.25">
      <c r="A18" s="275"/>
      <c r="B18" s="278"/>
      <c r="C18" s="278"/>
      <c r="D18" s="278"/>
      <c r="E18" s="278"/>
      <c r="F18" s="278"/>
      <c r="G18" s="120" t="s">
        <v>1</v>
      </c>
      <c r="H18" s="111"/>
      <c r="I18" s="111"/>
      <c r="J18" s="107"/>
    </row>
    <row r="19" spans="1:10" ht="15.75" thickBot="1" x14ac:dyDescent="0.3">
      <c r="A19" s="276"/>
      <c r="B19" s="266"/>
      <c r="C19" s="266"/>
      <c r="D19" s="266"/>
      <c r="E19" s="266"/>
      <c r="F19" s="266"/>
      <c r="G19" s="121" t="s">
        <v>62</v>
      </c>
      <c r="H19" s="111"/>
      <c r="I19" s="107"/>
      <c r="J19" s="107"/>
    </row>
    <row r="20" spans="1:10" x14ac:dyDescent="0.25">
      <c r="A20" s="122">
        <v>1</v>
      </c>
      <c r="B20" s="123" t="s">
        <v>63</v>
      </c>
      <c r="C20" s="208"/>
      <c r="D20" s="209">
        <v>0.755</v>
      </c>
      <c r="E20" s="124" t="s">
        <v>64</v>
      </c>
      <c r="F20" s="125">
        <v>6.9444444444444198E-4</v>
      </c>
      <c r="G20" s="126">
        <v>0.29722222222222222</v>
      </c>
      <c r="H20" s="111"/>
      <c r="I20" s="107"/>
      <c r="J20" s="107"/>
    </row>
    <row r="21" spans="1:10" x14ac:dyDescent="0.25">
      <c r="A21" s="183">
        <v>2</v>
      </c>
      <c r="B21" s="184" t="s">
        <v>86</v>
      </c>
      <c r="C21" s="210">
        <v>0.755</v>
      </c>
      <c r="D21" s="211">
        <v>3.327</v>
      </c>
      <c r="E21" s="188" t="s">
        <v>99</v>
      </c>
      <c r="F21" s="131">
        <v>2.7777777777777679E-3</v>
      </c>
      <c r="G21" s="185">
        <v>0.29791666666666666</v>
      </c>
      <c r="H21" s="111"/>
      <c r="I21" s="107"/>
      <c r="J21" s="107"/>
    </row>
    <row r="22" spans="1:10" x14ac:dyDescent="0.25">
      <c r="A22" s="127">
        <v>3</v>
      </c>
      <c r="B22" s="128" t="s">
        <v>65</v>
      </c>
      <c r="C22" s="212">
        <v>4.0819999999999999</v>
      </c>
      <c r="D22" s="211">
        <v>3.9089999999999998</v>
      </c>
      <c r="E22" s="130" t="s">
        <v>66</v>
      </c>
      <c r="F22" s="131">
        <v>3.4722222222222099E-3</v>
      </c>
      <c r="G22" s="132">
        <v>0.30069444444444443</v>
      </c>
      <c r="H22" s="111"/>
      <c r="I22" s="107"/>
      <c r="J22" s="107"/>
    </row>
    <row r="23" spans="1:10" x14ac:dyDescent="0.25">
      <c r="A23" s="127">
        <v>4</v>
      </c>
      <c r="B23" s="128" t="s">
        <v>71</v>
      </c>
      <c r="C23" s="212">
        <v>7.9909999999999997</v>
      </c>
      <c r="D23" s="213">
        <v>1.3030000000000008</v>
      </c>
      <c r="E23" s="130" t="s">
        <v>72</v>
      </c>
      <c r="F23" s="131">
        <v>1.388888888888884E-3</v>
      </c>
      <c r="G23" s="132">
        <v>0.30416666666666664</v>
      </c>
      <c r="H23" s="111"/>
      <c r="I23" s="107"/>
      <c r="J23" s="107"/>
    </row>
    <row r="24" spans="1:10" x14ac:dyDescent="0.25">
      <c r="A24" s="279">
        <v>5</v>
      </c>
      <c r="B24" s="281" t="s">
        <v>87</v>
      </c>
      <c r="C24" s="263">
        <v>9.2940000000000005</v>
      </c>
      <c r="D24" s="265">
        <v>0.53200000000000003</v>
      </c>
      <c r="E24" s="266" t="s">
        <v>67</v>
      </c>
      <c r="F24" s="268">
        <v>2.0486111111110983E-3</v>
      </c>
      <c r="G24" s="132">
        <v>0.30555555555555552</v>
      </c>
      <c r="H24" s="192" t="s">
        <v>100</v>
      </c>
      <c r="J24" s="107"/>
    </row>
    <row r="25" spans="1:10" x14ac:dyDescent="0.25">
      <c r="A25" s="280"/>
      <c r="B25" s="282"/>
      <c r="C25" s="264"/>
      <c r="D25" s="265"/>
      <c r="E25" s="267"/>
      <c r="F25" s="269"/>
      <c r="G25" s="132">
        <v>0.30906250000000002</v>
      </c>
      <c r="H25" s="192" t="s">
        <v>101</v>
      </c>
      <c r="J25" s="107"/>
    </row>
    <row r="26" spans="1:10" x14ac:dyDescent="0.25">
      <c r="A26" s="127">
        <v>6</v>
      </c>
      <c r="B26" s="128" t="s">
        <v>88</v>
      </c>
      <c r="C26" s="212">
        <v>9.8260000000000005</v>
      </c>
      <c r="D26" s="213">
        <v>5.2560000000000002</v>
      </c>
      <c r="E26" s="188" t="s">
        <v>97</v>
      </c>
      <c r="F26" s="131">
        <v>4.1666666666666519E-3</v>
      </c>
      <c r="G26" s="132">
        <v>0.31111111111111112</v>
      </c>
      <c r="H26" s="111"/>
      <c r="I26" s="107"/>
      <c r="J26" s="107"/>
    </row>
    <row r="27" spans="1:10" x14ac:dyDescent="0.25">
      <c r="A27" s="127">
        <v>7</v>
      </c>
      <c r="B27" s="128" t="s">
        <v>68</v>
      </c>
      <c r="C27" s="213">
        <v>15.082000000000001</v>
      </c>
      <c r="D27" s="213">
        <v>0.75499999999999901</v>
      </c>
      <c r="E27" s="129" t="s">
        <v>64</v>
      </c>
      <c r="F27" s="131">
        <v>6.9444444444444198E-4</v>
      </c>
      <c r="G27" s="132">
        <v>0.31527777777777777</v>
      </c>
      <c r="H27" s="111"/>
      <c r="I27" s="107"/>
      <c r="J27" s="107"/>
    </row>
    <row r="28" spans="1:10" x14ac:dyDescent="0.25">
      <c r="A28" s="127">
        <v>8</v>
      </c>
      <c r="B28" s="128" t="s">
        <v>86</v>
      </c>
      <c r="C28" s="213">
        <v>15.837</v>
      </c>
      <c r="D28" s="211">
        <v>3.3270000000000017</v>
      </c>
      <c r="E28" s="188" t="s">
        <v>99</v>
      </c>
      <c r="F28" s="131">
        <v>2.7777777777778234E-3</v>
      </c>
      <c r="G28" s="132">
        <v>0.31597222222222221</v>
      </c>
      <c r="H28" s="111"/>
      <c r="I28" s="107"/>
      <c r="J28" s="107"/>
    </row>
    <row r="29" spans="1:10" x14ac:dyDescent="0.25">
      <c r="A29" s="127">
        <v>9</v>
      </c>
      <c r="B29" s="133" t="s">
        <v>65</v>
      </c>
      <c r="C29" s="163">
        <v>19.164000000000001</v>
      </c>
      <c r="D29" s="211">
        <v>2.2799999999999976</v>
      </c>
      <c r="E29" s="129" t="s">
        <v>66</v>
      </c>
      <c r="F29" s="131">
        <v>3.4722222222222099E-3</v>
      </c>
      <c r="G29" s="132">
        <v>0.31875000000000003</v>
      </c>
      <c r="H29" s="111"/>
      <c r="I29" s="107"/>
      <c r="J29" s="107"/>
    </row>
    <row r="30" spans="1:10" x14ac:dyDescent="0.25">
      <c r="A30" s="127">
        <v>10</v>
      </c>
      <c r="B30" s="128" t="s">
        <v>69</v>
      </c>
      <c r="C30" s="212">
        <v>21.443999999999999</v>
      </c>
      <c r="D30" s="211">
        <v>1.8000000000000007</v>
      </c>
      <c r="E30" s="130" t="s">
        <v>70</v>
      </c>
      <c r="F30" s="131">
        <v>3.4722222222222099E-3</v>
      </c>
      <c r="G30" s="132">
        <v>0.32222222222222224</v>
      </c>
      <c r="H30" s="111"/>
      <c r="I30" s="107"/>
      <c r="J30" s="107"/>
    </row>
    <row r="31" spans="1:10" x14ac:dyDescent="0.25">
      <c r="A31" s="127">
        <v>11</v>
      </c>
      <c r="B31" s="133" t="s">
        <v>71</v>
      </c>
      <c r="C31" s="163">
        <v>23.244</v>
      </c>
      <c r="D31" s="211">
        <v>0.68699975585937523</v>
      </c>
      <c r="E31" s="188" t="s">
        <v>72</v>
      </c>
      <c r="F31" s="131">
        <v>1.6159660785276531E-3</v>
      </c>
      <c r="G31" s="132">
        <v>0.32569444444444445</v>
      </c>
      <c r="H31" s="111"/>
      <c r="I31" s="107"/>
      <c r="J31" s="107"/>
    </row>
    <row r="32" spans="1:10" x14ac:dyDescent="0.25">
      <c r="A32" s="127">
        <v>12</v>
      </c>
      <c r="B32" s="187" t="s">
        <v>89</v>
      </c>
      <c r="C32" s="163">
        <v>23.930999755859375</v>
      </c>
      <c r="D32" s="211">
        <v>1.0510005950927734</v>
      </c>
      <c r="E32" s="188" t="s">
        <v>93</v>
      </c>
      <c r="F32" s="131">
        <v>1.3054048890006054E-3</v>
      </c>
      <c r="G32" s="186">
        <v>0.32731041052297211</v>
      </c>
      <c r="H32" s="111"/>
      <c r="I32" s="107"/>
      <c r="J32" s="107"/>
    </row>
    <row r="33" spans="1:10" x14ac:dyDescent="0.25">
      <c r="A33" s="127">
        <v>13</v>
      </c>
      <c r="B33" s="187" t="s">
        <v>90</v>
      </c>
      <c r="C33" s="163">
        <v>24.982000350952148</v>
      </c>
      <c r="D33" s="211">
        <v>0.10599899291992188</v>
      </c>
      <c r="E33" s="188" t="s">
        <v>94</v>
      </c>
      <c r="F33" s="131">
        <v>1.8996415546290724E-4</v>
      </c>
      <c r="G33" s="186">
        <v>0.32861581541197271</v>
      </c>
      <c r="H33" s="111"/>
      <c r="I33" s="107"/>
      <c r="J33" s="107"/>
    </row>
    <row r="34" spans="1:10" x14ac:dyDescent="0.25">
      <c r="A34" s="127">
        <v>14</v>
      </c>
      <c r="B34" s="187" t="s">
        <v>91</v>
      </c>
      <c r="C34" s="163">
        <v>25.08799934387207</v>
      </c>
      <c r="D34" s="211">
        <v>0.62800025939941406</v>
      </c>
      <c r="E34" s="188" t="s">
        <v>95</v>
      </c>
      <c r="F34" s="131">
        <v>1.1254480662739041E-3</v>
      </c>
      <c r="G34" s="186">
        <v>0.32880577956743562</v>
      </c>
      <c r="H34" s="111"/>
      <c r="I34" s="107"/>
      <c r="J34" s="107"/>
    </row>
    <row r="35" spans="1:10" x14ac:dyDescent="0.25">
      <c r="A35" s="127">
        <v>15</v>
      </c>
      <c r="B35" s="187" t="s">
        <v>92</v>
      </c>
      <c r="C35" s="163">
        <v>25.715999603271484</v>
      </c>
      <c r="D35" s="211">
        <v>0.33200039672851389</v>
      </c>
      <c r="E35" s="188" t="s">
        <v>96</v>
      </c>
      <c r="F35" s="131">
        <v>1.4185299081352909E-3</v>
      </c>
      <c r="G35" s="186">
        <v>0.32993122763370952</v>
      </c>
      <c r="H35" s="111"/>
      <c r="I35" s="107"/>
      <c r="J35" s="107"/>
    </row>
    <row r="36" spans="1:10" x14ac:dyDescent="0.25">
      <c r="A36" s="127">
        <v>16</v>
      </c>
      <c r="B36" s="187" t="s">
        <v>88</v>
      </c>
      <c r="C36" s="163">
        <v>26.047999999999998</v>
      </c>
      <c r="D36" s="211">
        <v>0.93900000000000006</v>
      </c>
      <c r="E36" s="188" t="s">
        <v>97</v>
      </c>
      <c r="F36" s="131">
        <v>1.1927499427252797E-3</v>
      </c>
      <c r="G36" s="186">
        <v>0.33134975754184481</v>
      </c>
      <c r="H36" s="111"/>
      <c r="I36" s="107"/>
      <c r="J36" s="107"/>
    </row>
    <row r="37" spans="1:10" x14ac:dyDescent="0.25">
      <c r="A37" s="127">
        <v>17</v>
      </c>
      <c r="B37" s="187" t="s">
        <v>71</v>
      </c>
      <c r="C37" s="214">
        <v>26.986999999999998</v>
      </c>
      <c r="D37" s="211">
        <v>1.6010000000000026</v>
      </c>
      <c r="E37" s="188" t="s">
        <v>98</v>
      </c>
      <c r="F37" s="131">
        <v>2.1419060969645742E-3</v>
      </c>
      <c r="G37" s="186">
        <v>0.33254250748457009</v>
      </c>
      <c r="H37" s="111"/>
      <c r="I37" s="107"/>
      <c r="J37" s="107"/>
    </row>
    <row r="38" spans="1:10" ht="15.75" thickBot="1" x14ac:dyDescent="0.3">
      <c r="A38" s="134">
        <v>18</v>
      </c>
      <c r="B38" s="190" t="s">
        <v>69</v>
      </c>
      <c r="C38" s="164">
        <v>28.588000000000001</v>
      </c>
      <c r="D38" s="164"/>
      <c r="E38" s="189" t="s">
        <v>70</v>
      </c>
      <c r="F38" s="135" t="s">
        <v>53</v>
      </c>
      <c r="G38" s="191">
        <v>0.33468441358153467</v>
      </c>
      <c r="H38" s="111"/>
      <c r="I38" s="107"/>
      <c r="J38" s="107"/>
    </row>
    <row r="39" spans="1:10" x14ac:dyDescent="0.25">
      <c r="A39" s="136"/>
      <c r="B39" s="111"/>
      <c r="C39" s="111"/>
      <c r="D39" s="137"/>
      <c r="E39" s="138"/>
      <c r="F39" s="139" t="s">
        <v>47</v>
      </c>
      <c r="G39" s="140" t="s">
        <v>52</v>
      </c>
      <c r="H39" s="111"/>
      <c r="I39" s="107"/>
      <c r="J39" s="107"/>
    </row>
    <row r="40" spans="1:10" x14ac:dyDescent="0.25">
      <c r="A40" s="136"/>
      <c r="B40" s="111"/>
      <c r="C40" s="111"/>
      <c r="D40" s="137"/>
      <c r="E40" s="141"/>
      <c r="F40" s="142" t="s">
        <v>48</v>
      </c>
      <c r="G40" s="143">
        <v>28.7</v>
      </c>
      <c r="H40" s="111"/>
      <c r="I40" s="107"/>
      <c r="J40" s="107"/>
    </row>
    <row r="41" spans="1:10" x14ac:dyDescent="0.25">
      <c r="A41" s="136"/>
      <c r="B41" s="111"/>
      <c r="C41" s="111"/>
      <c r="D41" s="137"/>
      <c r="E41" s="141"/>
      <c r="F41" s="142" t="s">
        <v>49</v>
      </c>
      <c r="G41" s="144">
        <v>3.3333333333333333E-2</v>
      </c>
      <c r="H41" s="111"/>
      <c r="I41" s="107"/>
      <c r="J41" s="107"/>
    </row>
    <row r="42" spans="1:10" ht="15.75" thickBot="1" x14ac:dyDescent="0.3">
      <c r="A42" s="145"/>
      <c r="B42" s="146"/>
      <c r="C42" s="146"/>
      <c r="D42" s="147"/>
      <c r="E42" s="270" t="s">
        <v>50</v>
      </c>
      <c r="F42" s="271"/>
      <c r="G42" s="148">
        <v>35.6</v>
      </c>
      <c r="H42" s="111"/>
      <c r="I42" s="107"/>
      <c r="J42" s="107"/>
    </row>
    <row r="43" spans="1:10" x14ac:dyDescent="0.25">
      <c r="A43" s="149"/>
      <c r="B43" s="149"/>
      <c r="C43" s="150"/>
      <c r="D43" s="149"/>
      <c r="E43" s="149"/>
      <c r="F43" s="149"/>
      <c r="G43" s="151"/>
      <c r="H43" s="111"/>
      <c r="I43" s="111"/>
      <c r="J43" s="111"/>
    </row>
    <row r="54" spans="1:11" x14ac:dyDescent="0.25">
      <c r="A54" s="152" t="s">
        <v>56</v>
      </c>
      <c r="B54" s="153"/>
      <c r="C54" s="153"/>
      <c r="D54" s="154"/>
      <c r="E54" s="154"/>
      <c r="F54" s="155"/>
    </row>
    <row r="55" spans="1:11" x14ac:dyDescent="0.25">
      <c r="A55" s="156" t="s">
        <v>57</v>
      </c>
    </row>
    <row r="56" spans="1:11" ht="14.45" customHeight="1" x14ac:dyDescent="0.25">
      <c r="A56" s="157" t="s">
        <v>76</v>
      </c>
      <c r="B56" s="158"/>
      <c r="C56" s="158"/>
      <c r="D56" s="158"/>
      <c r="E56" s="158"/>
      <c r="F56" s="158"/>
      <c r="G56" s="158"/>
      <c r="H56" s="158"/>
      <c r="I56" s="158"/>
      <c r="J56" s="158"/>
      <c r="K56" s="158"/>
    </row>
    <row r="58" spans="1:11" s="329" customFormat="1" x14ac:dyDescent="0.25">
      <c r="B58" s="330" t="s">
        <v>107</v>
      </c>
      <c r="C58" s="330"/>
      <c r="D58" s="330"/>
      <c r="E58" s="331"/>
    </row>
    <row r="59" spans="1:11" s="329" customFormat="1" x14ac:dyDescent="0.25">
      <c r="B59" s="330"/>
      <c r="C59" s="330"/>
      <c r="D59" s="330"/>
      <c r="E59" s="331"/>
    </row>
    <row r="60" spans="1:11" s="329" customFormat="1" x14ac:dyDescent="0.25">
      <c r="B60" s="180" t="s">
        <v>85</v>
      </c>
      <c r="C60" s="330"/>
      <c r="D60" s="330" t="s">
        <v>108</v>
      </c>
      <c r="E60" s="331"/>
    </row>
    <row r="61" spans="1:11" s="329" customFormat="1" x14ac:dyDescent="0.25">
      <c r="B61" s="181" t="s">
        <v>81</v>
      </c>
      <c r="C61" s="330"/>
      <c r="D61" s="330" t="s">
        <v>54</v>
      </c>
      <c r="E61" s="331"/>
    </row>
  </sheetData>
  <mergeCells count="17">
    <mergeCell ref="A24:A25"/>
    <mergeCell ref="B24:B25"/>
    <mergeCell ref="A10:E10"/>
    <mergeCell ref="A15:F15"/>
    <mergeCell ref="A17:A19"/>
    <mergeCell ref="B17:B19"/>
    <mergeCell ref="C17:C19"/>
    <mergeCell ref="D17:D19"/>
    <mergeCell ref="E17:E19"/>
    <mergeCell ref="F17:F19"/>
    <mergeCell ref="C12:E12"/>
    <mergeCell ref="C13:E13"/>
    <mergeCell ref="C24:C25"/>
    <mergeCell ref="D24:D25"/>
    <mergeCell ref="E24:E25"/>
    <mergeCell ref="F24:F25"/>
    <mergeCell ref="E42:F42"/>
  </mergeCells>
  <pageMargins left="0.7" right="0.7" top="0.75" bottom="0.75" header="0.3" footer="0.3"/>
  <pageSetup scale="8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7"/>
  <sheetViews>
    <sheetView zoomScaleNormal="100" zoomScaleSheetLayoutView="50" workbookViewId="0">
      <selection activeCell="A12" sqref="A12:XFD13"/>
    </sheetView>
  </sheetViews>
  <sheetFormatPr defaultColWidth="8.7109375" defaultRowHeight="15" x14ac:dyDescent="0.25"/>
  <cols>
    <col min="1" max="1" width="4.42578125" style="106" customWidth="1"/>
    <col min="2" max="2" width="24.42578125" style="106" bestFit="1" customWidth="1"/>
    <col min="3" max="5" width="8.7109375" style="106"/>
    <col min="6" max="6" width="9.7109375" style="106" customWidth="1"/>
    <col min="7" max="16384" width="8.7109375" style="106"/>
  </cols>
  <sheetData>
    <row r="1" spans="1:12" s="103" customFormat="1" x14ac:dyDescent="0.25">
      <c r="A1" s="103" t="s">
        <v>79</v>
      </c>
      <c r="L1" s="104"/>
    </row>
    <row r="2" spans="1:12" s="103" customFormat="1" x14ac:dyDescent="0.25">
      <c r="A2" s="103" t="s">
        <v>78</v>
      </c>
      <c r="I2" s="104"/>
    </row>
    <row r="3" spans="1:12" s="103" customFormat="1" x14ac:dyDescent="0.25">
      <c r="A3" s="103" t="s">
        <v>80</v>
      </c>
      <c r="I3" s="104"/>
    </row>
    <row r="4" spans="1:12" s="173" customFormat="1" x14ac:dyDescent="0.25">
      <c r="A4" s="105"/>
      <c r="B4" s="105"/>
      <c r="C4" s="105"/>
      <c r="D4" s="105"/>
      <c r="E4" s="105"/>
      <c r="F4" s="105"/>
      <c r="G4" s="105"/>
    </row>
    <row r="5" spans="1:12" s="173" customFormat="1" x14ac:dyDescent="0.25">
      <c r="A5" s="107" t="s">
        <v>54</v>
      </c>
      <c r="B5" s="105"/>
      <c r="C5" s="105"/>
      <c r="D5" s="105"/>
      <c r="E5" s="174" t="s">
        <v>81</v>
      </c>
      <c r="F5" s="105"/>
      <c r="G5" s="105"/>
    </row>
    <row r="6" spans="1:12" s="173" customFormat="1" x14ac:dyDescent="0.25">
      <c r="A6" s="105" t="s">
        <v>39</v>
      </c>
      <c r="B6" s="105"/>
      <c r="C6" s="105"/>
      <c r="D6" s="105"/>
      <c r="E6" s="105" t="s">
        <v>82</v>
      </c>
      <c r="F6" s="105"/>
      <c r="G6" s="105"/>
    </row>
    <row r="7" spans="1:12" s="173" customFormat="1" x14ac:dyDescent="0.25">
      <c r="A7" s="107" t="s">
        <v>55</v>
      </c>
      <c r="B7" s="105"/>
      <c r="C7" s="105"/>
      <c r="D7" s="105"/>
      <c r="E7" s="175" t="s">
        <v>83</v>
      </c>
      <c r="F7" s="105"/>
      <c r="G7" s="105"/>
    </row>
    <row r="8" spans="1:12" s="173" customFormat="1" x14ac:dyDescent="0.25">
      <c r="A8" s="105" t="s">
        <v>51</v>
      </c>
      <c r="B8" s="105"/>
      <c r="C8" s="105"/>
      <c r="D8" s="105"/>
      <c r="E8" s="105" t="s">
        <v>84</v>
      </c>
      <c r="F8" s="105"/>
      <c r="G8" s="105"/>
    </row>
    <row r="9" spans="1:12" s="173" customFormat="1" x14ac:dyDescent="0.25">
      <c r="A9" s="105"/>
      <c r="B9" s="105"/>
      <c r="C9" s="105"/>
      <c r="D9" s="105"/>
      <c r="E9" s="105"/>
      <c r="F9" s="105"/>
      <c r="G9" s="105"/>
    </row>
    <row r="10" spans="1:12" x14ac:dyDescent="0.25">
      <c r="A10" s="272" t="s">
        <v>77</v>
      </c>
      <c r="B10" s="272"/>
      <c r="C10" s="272"/>
      <c r="D10" s="272"/>
      <c r="E10" s="272"/>
      <c r="F10" s="114" t="s">
        <v>59</v>
      </c>
      <c r="G10" s="115"/>
      <c r="H10" s="116"/>
      <c r="I10" s="111"/>
      <c r="J10" s="111"/>
    </row>
    <row r="11" spans="1:12" x14ac:dyDescent="0.25">
      <c r="A11" s="117"/>
      <c r="B11" s="117"/>
      <c r="C11" s="117"/>
      <c r="D11" s="117"/>
      <c r="E11" s="117"/>
      <c r="F11" s="114"/>
      <c r="G11" s="115"/>
      <c r="H11" s="116"/>
      <c r="I11" s="111"/>
      <c r="J11" s="111"/>
    </row>
    <row r="12" spans="1:12" s="173" customFormat="1" x14ac:dyDescent="0.25">
      <c r="A12" s="176" t="s">
        <v>109</v>
      </c>
      <c r="B12" s="176"/>
      <c r="C12" s="332">
        <v>44075</v>
      </c>
      <c r="D12" s="333"/>
      <c r="E12" s="333"/>
      <c r="F12" s="177"/>
      <c r="G12" s="178"/>
    </row>
    <row r="13" spans="1:12" s="173" customFormat="1" x14ac:dyDescent="0.25">
      <c r="A13" s="179" t="s">
        <v>40</v>
      </c>
      <c r="B13" s="176"/>
      <c r="C13" s="333" t="s">
        <v>81</v>
      </c>
      <c r="D13" s="333"/>
      <c r="E13" s="333"/>
      <c r="F13" s="177"/>
      <c r="G13" s="178"/>
    </row>
    <row r="14" spans="1:12" s="108" customFormat="1" x14ac:dyDescent="0.25">
      <c r="A14" s="111"/>
      <c r="B14" s="111"/>
      <c r="C14" s="112"/>
      <c r="D14" s="111"/>
      <c r="E14" s="111"/>
      <c r="F14" s="111"/>
      <c r="G14" s="113"/>
      <c r="H14" s="111"/>
      <c r="I14" s="111"/>
      <c r="J14" s="111"/>
    </row>
    <row r="15" spans="1:12" x14ac:dyDescent="0.25">
      <c r="A15" s="273" t="s">
        <v>73</v>
      </c>
      <c r="B15" s="273"/>
      <c r="C15" s="273"/>
      <c r="D15" s="273"/>
      <c r="E15" s="273"/>
      <c r="F15" s="273"/>
      <c r="G15" s="118"/>
      <c r="I15" s="118"/>
      <c r="J15" s="118"/>
    </row>
    <row r="16" spans="1:12" ht="15.75" thickBot="1" x14ac:dyDescent="0.3">
      <c r="A16" s="107"/>
      <c r="B16" s="107"/>
      <c r="C16" s="107"/>
      <c r="D16" s="111"/>
      <c r="E16" s="111"/>
      <c r="F16" s="107"/>
      <c r="G16" s="111"/>
      <c r="H16" s="111"/>
      <c r="I16" s="111"/>
      <c r="J16" s="113"/>
    </row>
    <row r="17" spans="1:13" x14ac:dyDescent="0.25">
      <c r="A17" s="283" t="s">
        <v>0</v>
      </c>
      <c r="B17" s="285" t="s">
        <v>41</v>
      </c>
      <c r="C17" s="285" t="s">
        <v>42</v>
      </c>
      <c r="D17" s="277" t="s">
        <v>43</v>
      </c>
      <c r="E17" s="285" t="s">
        <v>44</v>
      </c>
      <c r="F17" s="285" t="s">
        <v>45</v>
      </c>
      <c r="G17" s="230" t="s">
        <v>46</v>
      </c>
      <c r="H17" s="232" t="s">
        <v>46</v>
      </c>
      <c r="I17" s="229" t="s">
        <v>46</v>
      </c>
      <c r="J17" s="113"/>
    </row>
    <row r="18" spans="1:13" x14ac:dyDescent="0.25">
      <c r="A18" s="275"/>
      <c r="B18" s="278"/>
      <c r="C18" s="278"/>
      <c r="D18" s="278"/>
      <c r="E18" s="278"/>
      <c r="F18" s="278"/>
      <c r="G18" s="231" t="s">
        <v>1</v>
      </c>
      <c r="H18" s="233">
        <v>3</v>
      </c>
      <c r="I18" s="236">
        <v>5</v>
      </c>
      <c r="J18" s="113"/>
    </row>
    <row r="19" spans="1:13" ht="15.75" thickBot="1" x14ac:dyDescent="0.3">
      <c r="A19" s="284"/>
      <c r="B19" s="286"/>
      <c r="C19" s="286"/>
      <c r="D19" s="287"/>
      <c r="E19" s="286"/>
      <c r="F19" s="286"/>
      <c r="G19" s="234" t="s">
        <v>103</v>
      </c>
      <c r="H19" s="235" t="s">
        <v>104</v>
      </c>
      <c r="I19" s="237" t="s">
        <v>105</v>
      </c>
      <c r="J19" s="113"/>
    </row>
    <row r="20" spans="1:13" x14ac:dyDescent="0.25">
      <c r="A20" s="182">
        <v>1</v>
      </c>
      <c r="B20" s="160" t="s">
        <v>69</v>
      </c>
      <c r="C20" s="161"/>
      <c r="D20" s="161">
        <v>2.2970000000000002</v>
      </c>
      <c r="E20" s="166" t="s">
        <v>70</v>
      </c>
      <c r="F20" s="167">
        <v>3.3680555555554159E-3</v>
      </c>
      <c r="G20" s="167" t="s">
        <v>74</v>
      </c>
      <c r="H20" s="167">
        <v>0.59375</v>
      </c>
      <c r="I20" s="126">
        <v>0.66666666666666663</v>
      </c>
      <c r="J20" s="113"/>
      <c r="L20" s="109"/>
      <c r="M20" s="110"/>
    </row>
    <row r="21" spans="1:13" x14ac:dyDescent="0.25">
      <c r="A21" s="168">
        <v>2</v>
      </c>
      <c r="B21" s="162" t="s">
        <v>65</v>
      </c>
      <c r="C21" s="198">
        <v>2.2969999313354492</v>
      </c>
      <c r="D21" s="198">
        <v>4.2200002670288086</v>
      </c>
      <c r="E21" s="197" t="s">
        <v>66</v>
      </c>
      <c r="F21" s="169">
        <v>2.8819444444445619E-3</v>
      </c>
      <c r="G21" s="169">
        <v>0.55545138888888879</v>
      </c>
      <c r="H21" s="169">
        <v>0.59711805555555553</v>
      </c>
      <c r="I21" s="132">
        <v>0.67003472222222216</v>
      </c>
      <c r="J21" s="113"/>
      <c r="L21" s="109"/>
      <c r="M21" s="110"/>
    </row>
    <row r="22" spans="1:13" x14ac:dyDescent="0.25">
      <c r="A22" s="168">
        <v>3</v>
      </c>
      <c r="B22" s="162" t="s">
        <v>68</v>
      </c>
      <c r="C22" s="199">
        <v>6.5170001983642578</v>
      </c>
      <c r="D22" s="198">
        <v>0.75499963760375977</v>
      </c>
      <c r="E22" s="195" t="s">
        <v>64</v>
      </c>
      <c r="F22" s="169">
        <v>6.9444444444444447E-4</v>
      </c>
      <c r="G22" s="169">
        <v>0.55833333333333335</v>
      </c>
      <c r="H22" s="169">
        <v>0.6</v>
      </c>
      <c r="I22" s="132">
        <v>0.67291666666666661</v>
      </c>
      <c r="J22" s="113"/>
      <c r="L22" s="109"/>
      <c r="M22" s="110"/>
    </row>
    <row r="23" spans="1:13" x14ac:dyDescent="0.25">
      <c r="A23" s="168">
        <v>4</v>
      </c>
      <c r="B23" s="162" t="s">
        <v>86</v>
      </c>
      <c r="C23" s="199">
        <v>7.2719998359680176</v>
      </c>
      <c r="D23" s="198">
        <v>1.9769997596740723</v>
      </c>
      <c r="E23" s="195" t="s">
        <v>99</v>
      </c>
      <c r="F23" s="169">
        <v>1.3888888888888889E-3</v>
      </c>
      <c r="G23" s="200">
        <v>0.55913172328770278</v>
      </c>
      <c r="H23" s="201">
        <v>0.60079838995436941</v>
      </c>
      <c r="I23" s="193">
        <v>0.67371505662103603</v>
      </c>
      <c r="J23" s="113"/>
      <c r="L23" s="109"/>
      <c r="M23" s="110"/>
    </row>
    <row r="24" spans="1:13" x14ac:dyDescent="0.25">
      <c r="A24" s="279">
        <v>5</v>
      </c>
      <c r="B24" s="281" t="s">
        <v>69</v>
      </c>
      <c r="C24" s="263">
        <v>9.2489995956420898</v>
      </c>
      <c r="D24" s="265">
        <v>1.8000001907348633</v>
      </c>
      <c r="E24" s="266" t="s">
        <v>70</v>
      </c>
      <c r="F24" s="268">
        <v>2.0833333333333333E-3</v>
      </c>
      <c r="G24" s="169">
        <v>0.56041666666666667</v>
      </c>
      <c r="H24" s="169">
        <v>0.6020833333333333</v>
      </c>
      <c r="I24" s="132">
        <v>0.67499999999999993</v>
      </c>
      <c r="J24" s="262" t="s">
        <v>100</v>
      </c>
      <c r="L24" s="109"/>
      <c r="M24" s="110"/>
    </row>
    <row r="25" spans="1:13" x14ac:dyDescent="0.25">
      <c r="A25" s="280"/>
      <c r="B25" s="282"/>
      <c r="C25" s="264"/>
      <c r="D25" s="265"/>
      <c r="E25" s="267"/>
      <c r="F25" s="269"/>
      <c r="G25" s="169">
        <v>0.56597222222222221</v>
      </c>
      <c r="H25" s="169">
        <v>0.60763888888888895</v>
      </c>
      <c r="I25" s="132">
        <v>0.68055555555555547</v>
      </c>
      <c r="J25" s="262" t="s">
        <v>101</v>
      </c>
      <c r="L25" s="109"/>
      <c r="M25" s="110"/>
    </row>
    <row r="26" spans="1:13" x14ac:dyDescent="0.25">
      <c r="A26" s="168">
        <v>6</v>
      </c>
      <c r="B26" s="194" t="s">
        <v>71</v>
      </c>
      <c r="C26" s="199">
        <v>11.0489997863769</v>
      </c>
      <c r="D26" s="198">
        <v>0.68700027465820313</v>
      </c>
      <c r="E26" s="195" t="s">
        <v>72</v>
      </c>
      <c r="F26" s="169">
        <v>2.3067237770095783E-3</v>
      </c>
      <c r="G26" s="200">
        <v>0.56812069756300398</v>
      </c>
      <c r="H26" s="201">
        <v>0.60978736422967061</v>
      </c>
      <c r="I26" s="193">
        <v>0.68270403089633724</v>
      </c>
      <c r="J26" s="113"/>
      <c r="L26" s="109"/>
      <c r="M26" s="110"/>
    </row>
    <row r="27" spans="1:13" x14ac:dyDescent="0.25">
      <c r="A27" s="168">
        <v>7</v>
      </c>
      <c r="B27" s="194" t="s">
        <v>89</v>
      </c>
      <c r="C27" s="199">
        <v>11.736000061035156</v>
      </c>
      <c r="D27" s="198">
        <v>1.050999641418457</v>
      </c>
      <c r="E27" s="195" t="s">
        <v>93</v>
      </c>
      <c r="F27" s="169">
        <v>1.9778205950429228E-3</v>
      </c>
      <c r="G27" s="200">
        <v>0.57042742134001356</v>
      </c>
      <c r="H27" s="201">
        <v>0.6120940880066803</v>
      </c>
      <c r="I27" s="193">
        <v>0.68494929941186089</v>
      </c>
      <c r="J27" s="113"/>
      <c r="L27" s="109"/>
      <c r="M27" s="110"/>
    </row>
    <row r="28" spans="1:13" x14ac:dyDescent="0.25">
      <c r="A28" s="168">
        <v>8</v>
      </c>
      <c r="B28" s="194" t="s">
        <v>90</v>
      </c>
      <c r="C28" s="199">
        <v>12.786999702453613</v>
      </c>
      <c r="D28" s="198">
        <v>0.10599994659423828</v>
      </c>
      <c r="E28" s="195" t="s">
        <v>94</v>
      </c>
      <c r="F28" s="169">
        <v>3.7992831092581447E-4</v>
      </c>
      <c r="G28" s="200">
        <v>0.57240524193505649</v>
      </c>
      <c r="H28" s="201">
        <v>0.61407190860172323</v>
      </c>
      <c r="I28" s="193">
        <v>0.68631384408548735</v>
      </c>
      <c r="J28" s="113"/>
      <c r="L28" s="109"/>
      <c r="M28" s="110"/>
    </row>
    <row r="29" spans="1:13" x14ac:dyDescent="0.25">
      <c r="A29" s="168">
        <v>9</v>
      </c>
      <c r="B29" s="194" t="s">
        <v>91</v>
      </c>
      <c r="C29" s="199">
        <v>12.892999649047852</v>
      </c>
      <c r="D29" s="198">
        <v>0.62800025939941406</v>
      </c>
      <c r="E29" s="195" t="s">
        <v>95</v>
      </c>
      <c r="F29" s="169">
        <v>2.2508961325478083E-3</v>
      </c>
      <c r="G29" s="200">
        <v>0.5727851702459823</v>
      </c>
      <c r="H29" s="201">
        <v>0.61445183691264893</v>
      </c>
      <c r="I29" s="193">
        <v>0.68678875447414456</v>
      </c>
      <c r="J29" s="113"/>
      <c r="L29" s="109"/>
      <c r="M29" s="110"/>
    </row>
    <row r="30" spans="1:13" x14ac:dyDescent="0.25">
      <c r="A30" s="168">
        <v>10</v>
      </c>
      <c r="B30" s="194" t="s">
        <v>92</v>
      </c>
      <c r="C30" s="199">
        <v>13.520999908447266</v>
      </c>
      <c r="D30" s="198">
        <v>0.33199977874755859</v>
      </c>
      <c r="E30" s="195" t="s">
        <v>96</v>
      </c>
      <c r="F30" s="169">
        <v>1.4525800522035004E-3</v>
      </c>
      <c r="G30" s="200">
        <v>0.57503606637853011</v>
      </c>
      <c r="H30" s="201">
        <v>0.61670273304519674</v>
      </c>
      <c r="I30" s="193">
        <v>0.68960237463982932</v>
      </c>
      <c r="J30" s="113"/>
      <c r="L30" s="109"/>
      <c r="M30" s="110"/>
    </row>
    <row r="31" spans="1:13" x14ac:dyDescent="0.25">
      <c r="A31" s="168">
        <v>11</v>
      </c>
      <c r="B31" s="194" t="s">
        <v>88</v>
      </c>
      <c r="C31" s="199">
        <v>13.852999687194824</v>
      </c>
      <c r="D31" s="198">
        <v>-11.555999755859375</v>
      </c>
      <c r="E31" s="195" t="s">
        <v>97</v>
      </c>
      <c r="F31" s="169">
        <f>G32-G31</f>
        <v>-0.57648864643073361</v>
      </c>
      <c r="G31" s="200">
        <v>0.57648864643073361</v>
      </c>
      <c r="H31" s="201">
        <v>0.61815531309740035</v>
      </c>
      <c r="I31" s="193"/>
      <c r="J31" s="113"/>
      <c r="L31" s="109"/>
      <c r="M31" s="110"/>
    </row>
    <row r="32" spans="1:13" ht="15.75" thickBot="1" x14ac:dyDescent="0.3">
      <c r="A32" s="170">
        <v>12</v>
      </c>
      <c r="B32" s="202" t="s">
        <v>102</v>
      </c>
      <c r="C32" s="203">
        <v>13.703000068664551</v>
      </c>
      <c r="D32" s="204">
        <v>-11.555999755859375</v>
      </c>
      <c r="E32" s="196" t="s">
        <v>67</v>
      </c>
      <c r="F32" s="171"/>
      <c r="G32" s="205"/>
      <c r="H32" s="206"/>
      <c r="I32" s="207">
        <v>0.68989457072101856</v>
      </c>
      <c r="J32" s="113"/>
    </row>
    <row r="33" spans="1:10" x14ac:dyDescent="0.25">
      <c r="A33" s="136"/>
      <c r="B33" s="111"/>
      <c r="C33" s="111"/>
      <c r="D33" s="137"/>
      <c r="E33" s="215"/>
      <c r="F33" s="225" t="s">
        <v>47</v>
      </c>
      <c r="G33" s="216" t="s">
        <v>52</v>
      </c>
      <c r="H33" s="217" t="s">
        <v>52</v>
      </c>
      <c r="I33" s="226" t="s">
        <v>52</v>
      </c>
      <c r="J33" s="113"/>
    </row>
    <row r="34" spans="1:10" x14ac:dyDescent="0.25">
      <c r="A34" s="136"/>
      <c r="B34" s="111"/>
      <c r="C34" s="111"/>
      <c r="D34" s="137"/>
      <c r="E34" s="165"/>
      <c r="F34" s="142" t="s">
        <v>48</v>
      </c>
      <c r="G34" s="218">
        <v>13.852999687194824</v>
      </c>
      <c r="H34" s="219">
        <v>13.852999687194824</v>
      </c>
      <c r="I34" s="227">
        <v>13.703000068664551</v>
      </c>
      <c r="J34" s="113"/>
    </row>
    <row r="35" spans="1:10" x14ac:dyDescent="0.25">
      <c r="A35" s="136"/>
      <c r="B35" s="111"/>
      <c r="C35" s="111"/>
      <c r="D35" s="137"/>
      <c r="E35" s="165"/>
      <c r="F35" s="142" t="s">
        <v>49</v>
      </c>
      <c r="G35" s="220">
        <v>1.8749999999999999E-2</v>
      </c>
      <c r="H35" s="221">
        <v>1.8749999999999999E-2</v>
      </c>
      <c r="I35" s="228">
        <v>1.7569443914625379E-2</v>
      </c>
      <c r="J35" s="113"/>
    </row>
    <row r="36" spans="1:10" ht="15.75" thickBot="1" x14ac:dyDescent="0.3">
      <c r="A36" s="145"/>
      <c r="B36" s="146"/>
      <c r="C36" s="146"/>
      <c r="D36" s="147"/>
      <c r="E36" s="270" t="s">
        <v>50</v>
      </c>
      <c r="F36" s="271"/>
      <c r="G36" s="222">
        <v>30.784443749321834</v>
      </c>
      <c r="H36" s="224">
        <v>30.784443749321834</v>
      </c>
      <c r="I36" s="223">
        <v>32.497234344399025</v>
      </c>
      <c r="J36" s="113"/>
    </row>
    <row r="37" spans="1:10" x14ac:dyDescent="0.25">
      <c r="J37" s="113"/>
    </row>
    <row r="38" spans="1:10" x14ac:dyDescent="0.25">
      <c r="J38" s="113"/>
    </row>
    <row r="39" spans="1:10" x14ac:dyDescent="0.25">
      <c r="J39" s="113"/>
    </row>
    <row r="40" spans="1:10" x14ac:dyDescent="0.25">
      <c r="J40" s="113"/>
    </row>
    <row r="41" spans="1:10" x14ac:dyDescent="0.25">
      <c r="J41" s="113"/>
    </row>
    <row r="42" spans="1:10" x14ac:dyDescent="0.25">
      <c r="J42" s="113"/>
    </row>
    <row r="43" spans="1:10" x14ac:dyDescent="0.25">
      <c r="J43" s="113"/>
    </row>
    <row r="44" spans="1:10" x14ac:dyDescent="0.25">
      <c r="J44" s="113"/>
    </row>
    <row r="45" spans="1:10" x14ac:dyDescent="0.25">
      <c r="J45" s="113"/>
    </row>
    <row r="46" spans="1:10" x14ac:dyDescent="0.25">
      <c r="J46" s="113"/>
    </row>
    <row r="47" spans="1:10" x14ac:dyDescent="0.25">
      <c r="J47" s="113"/>
    </row>
    <row r="48" spans="1:10" x14ac:dyDescent="0.25">
      <c r="J48" s="113"/>
    </row>
    <row r="49" spans="1:11" x14ac:dyDescent="0.25">
      <c r="J49" s="113"/>
    </row>
    <row r="50" spans="1:11" x14ac:dyDescent="0.25">
      <c r="A50" s="152" t="s">
        <v>56</v>
      </c>
      <c r="B50" s="153"/>
      <c r="C50" s="153"/>
      <c r="D50" s="154"/>
      <c r="E50" s="154"/>
      <c r="F50" s="155"/>
    </row>
    <row r="51" spans="1:11" x14ac:dyDescent="0.25">
      <c r="A51" s="156" t="s">
        <v>57</v>
      </c>
    </row>
    <row r="52" spans="1:11" ht="14.45" customHeight="1" x14ac:dyDescent="0.25">
      <c r="A52" s="157" t="s">
        <v>76</v>
      </c>
      <c r="B52" s="158"/>
      <c r="C52" s="158"/>
      <c r="D52" s="158"/>
      <c r="E52" s="158"/>
      <c r="F52" s="158"/>
      <c r="G52" s="158"/>
      <c r="H52" s="158"/>
      <c r="I52" s="158"/>
      <c r="J52" s="158"/>
      <c r="K52" s="158"/>
    </row>
    <row r="53" spans="1:11" s="159" customFormat="1" x14ac:dyDescent="0.25">
      <c r="A53" s="103"/>
      <c r="B53" s="172"/>
    </row>
    <row r="54" spans="1:11" s="329" customFormat="1" x14ac:dyDescent="0.25">
      <c r="B54" s="330" t="s">
        <v>107</v>
      </c>
      <c r="C54" s="330"/>
      <c r="D54" s="330"/>
      <c r="E54" s="331"/>
    </row>
    <row r="55" spans="1:11" s="329" customFormat="1" x14ac:dyDescent="0.25">
      <c r="B55" s="330"/>
      <c r="C55" s="330"/>
      <c r="D55" s="330"/>
      <c r="E55" s="331"/>
    </row>
    <row r="56" spans="1:11" s="329" customFormat="1" x14ac:dyDescent="0.25">
      <c r="B56" s="180" t="s">
        <v>85</v>
      </c>
      <c r="C56" s="330"/>
      <c r="D56" s="330" t="s">
        <v>108</v>
      </c>
      <c r="E56" s="331"/>
    </row>
    <row r="57" spans="1:11" s="329" customFormat="1" x14ac:dyDescent="0.25">
      <c r="B57" s="181" t="s">
        <v>81</v>
      </c>
      <c r="C57" s="330"/>
      <c r="D57" s="330" t="s">
        <v>54</v>
      </c>
      <c r="E57" s="331"/>
    </row>
  </sheetData>
  <mergeCells count="17">
    <mergeCell ref="E36:F36"/>
    <mergeCell ref="A15:F15"/>
    <mergeCell ref="A17:A19"/>
    <mergeCell ref="B17:B19"/>
    <mergeCell ref="C17:C19"/>
    <mergeCell ref="D17:D19"/>
    <mergeCell ref="E17:E19"/>
    <mergeCell ref="F17:F19"/>
    <mergeCell ref="A24:A25"/>
    <mergeCell ref="B24:B25"/>
    <mergeCell ref="C24:C25"/>
    <mergeCell ref="D24:D25"/>
    <mergeCell ref="E24:E25"/>
    <mergeCell ref="F24:F25"/>
    <mergeCell ref="A10:E10"/>
    <mergeCell ref="C12:E12"/>
    <mergeCell ref="C13:E13"/>
  </mergeCells>
  <pageMargins left="0.7" right="0.7" top="0.75" bottom="0.75" header="0.3" footer="0.3"/>
  <pageSetup scale="8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7"/>
  <sheetViews>
    <sheetView zoomScaleNormal="100" zoomScaleSheetLayoutView="50" workbookViewId="0">
      <selection activeCell="A13" sqref="A12:XFD13"/>
    </sheetView>
  </sheetViews>
  <sheetFormatPr defaultColWidth="8.7109375" defaultRowHeight="15" x14ac:dyDescent="0.25"/>
  <cols>
    <col min="1" max="1" width="4.42578125" style="106" customWidth="1"/>
    <col min="2" max="2" width="24.42578125" style="106" bestFit="1" customWidth="1"/>
    <col min="3" max="5" width="8.7109375" style="106"/>
    <col min="6" max="6" width="9.7109375" style="106" customWidth="1"/>
    <col min="7" max="16384" width="8.7109375" style="106"/>
  </cols>
  <sheetData>
    <row r="1" spans="1:12" s="103" customFormat="1" x14ac:dyDescent="0.25">
      <c r="A1" s="103" t="s">
        <v>79</v>
      </c>
      <c r="L1" s="104"/>
    </row>
    <row r="2" spans="1:12" s="103" customFormat="1" x14ac:dyDescent="0.25">
      <c r="A2" s="103" t="s">
        <v>78</v>
      </c>
      <c r="I2" s="104"/>
    </row>
    <row r="3" spans="1:12" s="103" customFormat="1" x14ac:dyDescent="0.25">
      <c r="A3" s="103" t="s">
        <v>80</v>
      </c>
      <c r="I3" s="104"/>
    </row>
    <row r="4" spans="1:12" s="173" customFormat="1" x14ac:dyDescent="0.25">
      <c r="A4" s="105"/>
      <c r="B4" s="105"/>
      <c r="C4" s="105"/>
      <c r="D4" s="105"/>
      <c r="E4" s="105"/>
      <c r="F4" s="105"/>
      <c r="G4" s="105"/>
    </row>
    <row r="5" spans="1:12" s="173" customFormat="1" x14ac:dyDescent="0.25">
      <c r="A5" s="107" t="s">
        <v>54</v>
      </c>
      <c r="B5" s="105"/>
      <c r="C5" s="105"/>
      <c r="D5" s="105"/>
      <c r="E5" s="174" t="s">
        <v>81</v>
      </c>
      <c r="F5" s="105"/>
      <c r="G5" s="105"/>
    </row>
    <row r="6" spans="1:12" s="173" customFormat="1" x14ac:dyDescent="0.25">
      <c r="A6" s="105" t="s">
        <v>39</v>
      </c>
      <c r="B6" s="105"/>
      <c r="C6" s="105"/>
      <c r="D6" s="105"/>
      <c r="E6" s="105" t="s">
        <v>82</v>
      </c>
      <c r="F6" s="105"/>
      <c r="G6" s="105"/>
    </row>
    <row r="7" spans="1:12" s="173" customFormat="1" x14ac:dyDescent="0.25">
      <c r="A7" s="107" t="s">
        <v>55</v>
      </c>
      <c r="B7" s="105"/>
      <c r="C7" s="105"/>
      <c r="D7" s="105"/>
      <c r="E7" s="175" t="s">
        <v>83</v>
      </c>
      <c r="F7" s="105"/>
      <c r="G7" s="105"/>
    </row>
    <row r="8" spans="1:12" s="173" customFormat="1" x14ac:dyDescent="0.25">
      <c r="A8" s="105" t="s">
        <v>51</v>
      </c>
      <c r="B8" s="105"/>
      <c r="C8" s="105"/>
      <c r="D8" s="105"/>
      <c r="E8" s="105" t="s">
        <v>84</v>
      </c>
      <c r="F8" s="105"/>
      <c r="G8" s="105"/>
    </row>
    <row r="9" spans="1:12" s="173" customFormat="1" x14ac:dyDescent="0.25">
      <c r="A9" s="105"/>
      <c r="B9" s="105"/>
      <c r="C9" s="105"/>
      <c r="D9" s="105"/>
      <c r="E9" s="105"/>
      <c r="F9" s="105"/>
      <c r="G9" s="105"/>
    </row>
    <row r="10" spans="1:12" x14ac:dyDescent="0.25">
      <c r="A10" s="272" t="s">
        <v>77</v>
      </c>
      <c r="B10" s="272"/>
      <c r="C10" s="272"/>
      <c r="D10" s="272"/>
      <c r="E10" s="272"/>
      <c r="F10" s="114" t="s">
        <v>60</v>
      </c>
      <c r="G10" s="115"/>
      <c r="H10" s="116"/>
      <c r="I10" s="111"/>
      <c r="J10" s="111"/>
    </row>
    <row r="11" spans="1:12" x14ac:dyDescent="0.25">
      <c r="A11" s="117"/>
      <c r="B11" s="117"/>
      <c r="C11" s="117"/>
      <c r="D11" s="117"/>
      <c r="E11" s="117"/>
      <c r="F11" s="114"/>
      <c r="G11" s="115"/>
      <c r="H11" s="116"/>
      <c r="I11" s="111"/>
      <c r="J11" s="111"/>
    </row>
    <row r="12" spans="1:12" s="173" customFormat="1" x14ac:dyDescent="0.25">
      <c r="A12" s="176" t="s">
        <v>109</v>
      </c>
      <c r="B12" s="176"/>
      <c r="C12" s="332">
        <v>44075</v>
      </c>
      <c r="D12" s="333"/>
      <c r="E12" s="333"/>
      <c r="F12" s="177"/>
      <c r="G12" s="178"/>
    </row>
    <row r="13" spans="1:12" s="173" customFormat="1" x14ac:dyDescent="0.25">
      <c r="A13" s="179" t="s">
        <v>40</v>
      </c>
      <c r="B13" s="176"/>
      <c r="C13" s="333" t="s">
        <v>81</v>
      </c>
      <c r="D13" s="333"/>
      <c r="E13" s="333"/>
      <c r="F13" s="177"/>
      <c r="G13" s="178"/>
    </row>
    <row r="14" spans="1:12" x14ac:dyDescent="0.25">
      <c r="J14" s="113"/>
    </row>
    <row r="15" spans="1:12" x14ac:dyDescent="0.25">
      <c r="A15" s="273" t="s">
        <v>75</v>
      </c>
      <c r="B15" s="273"/>
      <c r="C15" s="273"/>
      <c r="D15" s="273"/>
      <c r="E15" s="273"/>
      <c r="F15" s="273"/>
      <c r="G15" s="118"/>
    </row>
    <row r="16" spans="1:12" ht="15.75" thickBot="1" x14ac:dyDescent="0.3"/>
    <row r="17" spans="1:7" ht="14.45" customHeight="1" x14ac:dyDescent="0.25">
      <c r="A17" s="290" t="s">
        <v>0</v>
      </c>
      <c r="B17" s="293" t="s">
        <v>41</v>
      </c>
      <c r="C17" s="293" t="s">
        <v>42</v>
      </c>
      <c r="D17" s="293" t="s">
        <v>43</v>
      </c>
      <c r="E17" s="293" t="s">
        <v>44</v>
      </c>
      <c r="F17" s="293" t="s">
        <v>45</v>
      </c>
      <c r="G17" s="229" t="s">
        <v>46</v>
      </c>
    </row>
    <row r="18" spans="1:7" x14ac:dyDescent="0.25">
      <c r="A18" s="291"/>
      <c r="B18" s="294"/>
      <c r="C18" s="294"/>
      <c r="D18" s="294"/>
      <c r="E18" s="294"/>
      <c r="F18" s="294"/>
      <c r="G18" s="236" t="s">
        <v>1</v>
      </c>
    </row>
    <row r="19" spans="1:7" ht="15.75" thickBot="1" x14ac:dyDescent="0.3">
      <c r="A19" s="292"/>
      <c r="B19" s="295"/>
      <c r="C19" s="295"/>
      <c r="D19" s="295"/>
      <c r="E19" s="295"/>
      <c r="F19" s="295"/>
      <c r="G19" s="237" t="s">
        <v>106</v>
      </c>
    </row>
    <row r="20" spans="1:7" x14ac:dyDescent="0.25">
      <c r="A20" s="238">
        <v>1</v>
      </c>
      <c r="B20" s="239" t="s">
        <v>87</v>
      </c>
      <c r="C20" s="252">
        <v>0</v>
      </c>
      <c r="D20" s="252">
        <v>0.53200000524520874</v>
      </c>
      <c r="E20" s="251" t="s">
        <v>67</v>
      </c>
      <c r="F20" s="259">
        <v>1.3888888888888889E-3</v>
      </c>
      <c r="G20" s="261">
        <v>0.70524305555555555</v>
      </c>
    </row>
    <row r="21" spans="1:7" x14ac:dyDescent="0.25">
      <c r="A21" s="257">
        <v>2</v>
      </c>
      <c r="B21" s="239" t="s">
        <v>88</v>
      </c>
      <c r="C21" s="258">
        <v>0.53200000524520874</v>
      </c>
      <c r="D21" s="252">
        <v>0.93899995088577271</v>
      </c>
      <c r="E21" s="250" t="s">
        <v>97</v>
      </c>
      <c r="F21" s="260">
        <v>6.9444444444444447E-4</v>
      </c>
      <c r="G21" s="193">
        <v>0.7062825176598112</v>
      </c>
    </row>
    <row r="22" spans="1:7" x14ac:dyDescent="0.25">
      <c r="A22" s="257">
        <v>3</v>
      </c>
      <c r="B22" s="239" t="s">
        <v>71</v>
      </c>
      <c r="C22" s="258">
        <v>1.4709999561309814</v>
      </c>
      <c r="D22" s="252">
        <v>3.7269999980926514</v>
      </c>
      <c r="E22" s="250" t="s">
        <v>98</v>
      </c>
      <c r="F22" s="260">
        <v>3.472222222222222E-3</v>
      </c>
      <c r="G22" s="193">
        <v>0.70747306304012558</v>
      </c>
    </row>
    <row r="23" spans="1:7" x14ac:dyDescent="0.25">
      <c r="A23" s="257">
        <v>4</v>
      </c>
      <c r="B23" s="239" t="s">
        <v>65</v>
      </c>
      <c r="C23" s="258">
        <v>5.1979999542236328</v>
      </c>
      <c r="D23" s="252">
        <v>4.2200002670288086</v>
      </c>
      <c r="E23" s="250" t="s">
        <v>66</v>
      </c>
      <c r="F23" s="260">
        <v>2.7777777777777779E-3</v>
      </c>
      <c r="G23" s="193">
        <v>0.71072916666666663</v>
      </c>
    </row>
    <row r="24" spans="1:7" ht="15.75" thickBot="1" x14ac:dyDescent="0.3">
      <c r="A24" s="257">
        <v>5</v>
      </c>
      <c r="B24" s="239" t="s">
        <v>68</v>
      </c>
      <c r="C24" s="258">
        <v>9.4180002212524414</v>
      </c>
      <c r="D24" s="252"/>
      <c r="E24" s="250" t="s">
        <v>64</v>
      </c>
      <c r="F24" s="250" t="s">
        <v>53</v>
      </c>
      <c r="G24" s="193">
        <v>0.71378472222222211</v>
      </c>
    </row>
    <row r="25" spans="1:7" x14ac:dyDescent="0.25">
      <c r="A25" s="240"/>
      <c r="B25" s="241"/>
      <c r="C25" s="241"/>
      <c r="D25" s="242"/>
      <c r="E25" s="243"/>
      <c r="F25" s="244" t="s">
        <v>47</v>
      </c>
      <c r="G25" s="226" t="s">
        <v>52</v>
      </c>
    </row>
    <row r="26" spans="1:7" x14ac:dyDescent="0.25">
      <c r="A26" s="245"/>
      <c r="B26" s="246"/>
      <c r="C26" s="246"/>
      <c r="D26" s="247"/>
      <c r="E26" s="248"/>
      <c r="F26" s="249" t="s">
        <v>48</v>
      </c>
      <c r="G26" s="227">
        <v>9.4180002212524414</v>
      </c>
    </row>
    <row r="27" spans="1:7" x14ac:dyDescent="0.25">
      <c r="A27" s="245"/>
      <c r="B27" s="246"/>
      <c r="C27" s="246"/>
      <c r="D27" s="247"/>
      <c r="E27" s="248"/>
      <c r="F27" s="249" t="s">
        <v>49</v>
      </c>
      <c r="G27" s="228">
        <v>8.5416667991214321E-3</v>
      </c>
    </row>
    <row r="28" spans="1:7" ht="15.75" thickBot="1" x14ac:dyDescent="0.3">
      <c r="A28" s="253"/>
      <c r="B28" s="254"/>
      <c r="C28" s="254"/>
      <c r="D28" s="255"/>
      <c r="E28" s="288" t="s">
        <v>50</v>
      </c>
      <c r="F28" s="289"/>
      <c r="G28" s="256">
        <v>45.941463781504694</v>
      </c>
    </row>
    <row r="40" spans="1:11" x14ac:dyDescent="0.25">
      <c r="A40" s="152" t="s">
        <v>56</v>
      </c>
      <c r="B40" s="153"/>
      <c r="C40" s="153"/>
      <c r="D40" s="154"/>
      <c r="E40" s="154"/>
      <c r="F40" s="155"/>
    </row>
    <row r="41" spans="1:11" x14ac:dyDescent="0.25">
      <c r="A41" s="156" t="s">
        <v>57</v>
      </c>
    </row>
    <row r="42" spans="1:11" ht="14.45" customHeight="1" x14ac:dyDescent="0.25">
      <c r="A42" s="157" t="s">
        <v>76</v>
      </c>
      <c r="B42" s="158"/>
      <c r="C42" s="158"/>
      <c r="D42" s="158"/>
      <c r="E42" s="158"/>
      <c r="F42" s="158"/>
      <c r="G42" s="158"/>
      <c r="H42" s="158"/>
      <c r="I42" s="158"/>
      <c r="J42" s="158"/>
      <c r="K42" s="158"/>
    </row>
    <row r="43" spans="1:11" s="159" customFormat="1" x14ac:dyDescent="0.25">
      <c r="A43" s="103"/>
      <c r="B43" s="172"/>
    </row>
    <row r="44" spans="1:11" s="329" customFormat="1" x14ac:dyDescent="0.25">
      <c r="B44" s="330" t="s">
        <v>107</v>
      </c>
      <c r="C44" s="330"/>
      <c r="D44" s="330"/>
      <c r="E44" s="331"/>
    </row>
    <row r="45" spans="1:11" s="329" customFormat="1" x14ac:dyDescent="0.25">
      <c r="B45" s="330"/>
      <c r="C45" s="330"/>
      <c r="D45" s="330"/>
      <c r="E45" s="331"/>
    </row>
    <row r="46" spans="1:11" s="329" customFormat="1" x14ac:dyDescent="0.25">
      <c r="B46" s="180" t="s">
        <v>85</v>
      </c>
      <c r="C46" s="330"/>
      <c r="D46" s="330" t="s">
        <v>108</v>
      </c>
      <c r="E46" s="331"/>
    </row>
    <row r="47" spans="1:11" s="329" customFormat="1" x14ac:dyDescent="0.25">
      <c r="B47" s="181" t="s">
        <v>81</v>
      </c>
      <c r="C47" s="330"/>
      <c r="D47" s="330" t="s">
        <v>54</v>
      </c>
      <c r="E47" s="331"/>
    </row>
  </sheetData>
  <mergeCells count="11">
    <mergeCell ref="A10:E10"/>
    <mergeCell ref="A15:F15"/>
    <mergeCell ref="C12:E12"/>
    <mergeCell ref="C13:E13"/>
    <mergeCell ref="E28:F28"/>
    <mergeCell ref="A17:A19"/>
    <mergeCell ref="B17:B19"/>
    <mergeCell ref="C17:C19"/>
    <mergeCell ref="D17:D19"/>
    <mergeCell ref="E17:E19"/>
    <mergeCell ref="F17:F19"/>
  </mergeCells>
  <pageMargins left="0.7" right="0.7" top="0.75" bottom="0.75" header="0.3" footer="0.3"/>
  <pageSetup scale="10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>
    <pageSetUpPr fitToPage="1"/>
  </sheetPr>
  <dimension ref="A1:Q39"/>
  <sheetViews>
    <sheetView zoomScaleNormal="100" workbookViewId="0">
      <selection activeCell="D23" sqref="D23"/>
    </sheetView>
  </sheetViews>
  <sheetFormatPr defaultColWidth="9.140625" defaultRowHeight="12.75" x14ac:dyDescent="0.2"/>
  <cols>
    <col min="1" max="1" width="3.140625" style="75" bestFit="1" customWidth="1"/>
    <col min="2" max="2" width="17.140625" style="75" customWidth="1"/>
    <col min="3" max="5" width="7.42578125" style="75" customWidth="1"/>
    <col min="6" max="6" width="9.7109375" style="75" customWidth="1"/>
    <col min="7" max="22" width="5" style="75" customWidth="1"/>
    <col min="23" max="16384" width="9.140625" style="75"/>
  </cols>
  <sheetData>
    <row r="1" spans="1:17" s="67" customFormat="1" ht="18.75" x14ac:dyDescent="0.3">
      <c r="A1" s="312" t="s">
        <v>33</v>
      </c>
      <c r="B1" s="312"/>
      <c r="C1" s="312"/>
      <c r="D1" s="312"/>
      <c r="E1" s="312"/>
      <c r="F1" s="94" t="e">
        <f ca="1">pikasRoute()</f>
        <v>#NAME?</v>
      </c>
      <c r="G1" s="93"/>
      <c r="I1" s="97" t="s">
        <v>36</v>
      </c>
      <c r="J1" s="97"/>
      <c r="K1" s="97"/>
      <c r="L1" s="297" t="e">
        <f ca="1">IF(LEFT(pikasTransport(),3)="mar","2","4") &amp; pikasRoute("00") &amp; LEFT(SUBSTITUTE(pikasRoute(),pikasRoute("0"),"") &amp; "0000",4)</f>
        <v>#NAME?</v>
      </c>
      <c r="M1" s="297"/>
      <c r="N1" s="98"/>
      <c r="O1" s="296" t="e">
        <f ca="1">pikasDate()</f>
        <v>#NAME?</v>
      </c>
      <c r="P1" s="296"/>
      <c r="Q1" s="296"/>
    </row>
    <row r="2" spans="1:17" s="67" customFormat="1" ht="19.5" thickBot="1" x14ac:dyDescent="0.35">
      <c r="A2" s="313" t="e">
        <f ca="1">pikasDirectionName("A&gt;B")</f>
        <v>#NAME?</v>
      </c>
      <c r="B2" s="313"/>
      <c r="C2" s="313"/>
      <c r="D2" s="313"/>
      <c r="E2" s="313"/>
      <c r="F2" s="313"/>
      <c r="G2" s="95"/>
      <c r="H2" s="95"/>
      <c r="I2" s="96"/>
      <c r="J2" s="96"/>
      <c r="K2" s="96"/>
      <c r="L2" s="96"/>
    </row>
    <row r="3" spans="1:17" ht="22.5" customHeight="1" x14ac:dyDescent="0.2">
      <c r="A3" s="314" t="s">
        <v>0</v>
      </c>
      <c r="B3" s="299" t="s">
        <v>9</v>
      </c>
      <c r="C3" s="299" t="s">
        <v>5</v>
      </c>
      <c r="D3" s="299" t="s">
        <v>32</v>
      </c>
      <c r="E3" s="299" t="s">
        <v>7</v>
      </c>
      <c r="F3" s="299" t="s">
        <v>8</v>
      </c>
      <c r="G3" s="59" t="s">
        <v>10</v>
      </c>
      <c r="H3" s="60" t="s">
        <v>11</v>
      </c>
      <c r="I3" s="66"/>
    </row>
    <row r="4" spans="1:17" x14ac:dyDescent="0.2">
      <c r="A4" s="315"/>
      <c r="B4" s="300"/>
      <c r="C4" s="300"/>
      <c r="D4" s="300"/>
      <c r="E4" s="300"/>
      <c r="F4" s="300"/>
      <c r="G4" s="99">
        <v>1</v>
      </c>
      <c r="H4" s="100">
        <f>G4+2</f>
        <v>3</v>
      </c>
      <c r="I4" s="66"/>
    </row>
    <row r="5" spans="1:17" ht="13.5" thickBot="1" x14ac:dyDescent="0.25">
      <c r="A5" s="316"/>
      <c r="B5" s="302"/>
      <c r="C5" s="301"/>
      <c r="D5" s="301"/>
      <c r="E5" s="301"/>
      <c r="F5" s="301"/>
      <c r="G5" s="61" t="e">
        <f ca="1">pikasLineRoute() &amp; "-" &amp; pikasLineName()</f>
        <v>#NAME?</v>
      </c>
      <c r="H5" s="62" t="e">
        <f ca="1">pikasLineRoute() &amp; "-" &amp; pikasLineName()</f>
        <v>#NAME?</v>
      </c>
      <c r="I5" s="66"/>
    </row>
    <row r="6" spans="1:17" x14ac:dyDescent="0.2">
      <c r="A6" s="76" t="e">
        <f t="shared" ref="A6:A15" ca="1" si="0">IF(B6&lt;&gt;"",OFFSET(A6,-1,0)+1,"")</f>
        <v>#NAME?</v>
      </c>
      <c r="B6" s="74" t="e">
        <f t="shared" ref="B6:B15" ca="1" si="1">pikasStopName()</f>
        <v>#NAME?</v>
      </c>
      <c r="C6" s="77" t="e">
        <f t="shared" ref="C6:C15" ca="1" si="2">pikasStopKm()</f>
        <v>#NAME?</v>
      </c>
      <c r="D6" s="77"/>
      <c r="E6" s="78" t="e">
        <f t="shared" ref="E6:E15" ca="1" si="3">pikasStopNum()</f>
        <v>#NAME?</v>
      </c>
      <c r="F6" s="79"/>
      <c r="G6" s="85"/>
      <c r="H6" s="86"/>
      <c r="I6" s="66"/>
    </row>
    <row r="7" spans="1:17" x14ac:dyDescent="0.2">
      <c r="A7" s="76" t="e">
        <f t="shared" ca="1" si="0"/>
        <v>#NAME?</v>
      </c>
      <c r="B7" s="74" t="e">
        <f t="shared" ca="1" si="1"/>
        <v>#NAME?</v>
      </c>
      <c r="C7" s="77" t="e">
        <f t="shared" ca="1" si="2"/>
        <v>#NAME?</v>
      </c>
      <c r="D7" s="77"/>
      <c r="E7" s="78" t="e">
        <f t="shared" ca="1" si="3"/>
        <v>#NAME?</v>
      </c>
      <c r="F7" s="79"/>
      <c r="G7" s="85"/>
      <c r="H7" s="86"/>
      <c r="I7" s="66"/>
    </row>
    <row r="8" spans="1:17" x14ac:dyDescent="0.2">
      <c r="A8" s="76" t="e">
        <f t="shared" ca="1" si="0"/>
        <v>#NAME?</v>
      </c>
      <c r="B8" s="74" t="e">
        <f t="shared" ca="1" si="1"/>
        <v>#NAME?</v>
      </c>
      <c r="C8" s="77" t="e">
        <f t="shared" ca="1" si="2"/>
        <v>#NAME?</v>
      </c>
      <c r="D8" s="77"/>
      <c r="E8" s="78" t="e">
        <f t="shared" ca="1" si="3"/>
        <v>#NAME?</v>
      </c>
      <c r="F8" s="79"/>
      <c r="G8" s="85"/>
      <c r="H8" s="86"/>
      <c r="I8" s="66"/>
    </row>
    <row r="9" spans="1:17" x14ac:dyDescent="0.2">
      <c r="A9" s="76" t="e">
        <f t="shared" ca="1" si="0"/>
        <v>#NAME?</v>
      </c>
      <c r="B9" s="74" t="e">
        <f t="shared" ca="1" si="1"/>
        <v>#NAME?</v>
      </c>
      <c r="C9" s="77" t="e">
        <f t="shared" ca="1" si="2"/>
        <v>#NAME?</v>
      </c>
      <c r="D9" s="77"/>
      <c r="E9" s="78" t="e">
        <f t="shared" ca="1" si="3"/>
        <v>#NAME?</v>
      </c>
      <c r="F9" s="79"/>
      <c r="G9" s="85"/>
      <c r="H9" s="86"/>
      <c r="I9" s="66"/>
    </row>
    <row r="10" spans="1:17" x14ac:dyDescent="0.2">
      <c r="A10" s="76" t="e">
        <f t="shared" ca="1" si="0"/>
        <v>#NAME?</v>
      </c>
      <c r="B10" s="74" t="e">
        <f t="shared" ca="1" si="1"/>
        <v>#NAME?</v>
      </c>
      <c r="C10" s="77" t="e">
        <f t="shared" ca="1" si="2"/>
        <v>#NAME?</v>
      </c>
      <c r="D10" s="77"/>
      <c r="E10" s="78" t="e">
        <f t="shared" ca="1" si="3"/>
        <v>#NAME?</v>
      </c>
      <c r="F10" s="79"/>
      <c r="G10" s="85"/>
      <c r="H10" s="86"/>
      <c r="I10" s="66"/>
    </row>
    <row r="11" spans="1:17" x14ac:dyDescent="0.2">
      <c r="A11" s="76" t="e">
        <f t="shared" ca="1" si="0"/>
        <v>#NAME?</v>
      </c>
      <c r="B11" s="74" t="e">
        <f t="shared" ca="1" si="1"/>
        <v>#NAME?</v>
      </c>
      <c r="C11" s="77" t="e">
        <f t="shared" ca="1" si="2"/>
        <v>#NAME?</v>
      </c>
      <c r="D11" s="77"/>
      <c r="E11" s="78" t="e">
        <f t="shared" ca="1" si="3"/>
        <v>#NAME?</v>
      </c>
      <c r="F11" s="79"/>
      <c r="G11" s="85"/>
      <c r="H11" s="86"/>
      <c r="I11" s="66"/>
    </row>
    <row r="12" spans="1:17" x14ac:dyDescent="0.2">
      <c r="A12" s="76" t="e">
        <f t="shared" ca="1" si="0"/>
        <v>#NAME?</v>
      </c>
      <c r="B12" s="74" t="e">
        <f t="shared" ca="1" si="1"/>
        <v>#NAME?</v>
      </c>
      <c r="C12" s="77" t="e">
        <f t="shared" ca="1" si="2"/>
        <v>#NAME?</v>
      </c>
      <c r="D12" s="77"/>
      <c r="E12" s="78" t="e">
        <f t="shared" ca="1" si="3"/>
        <v>#NAME?</v>
      </c>
      <c r="F12" s="79"/>
      <c r="G12" s="85"/>
      <c r="H12" s="86"/>
      <c r="I12" s="66"/>
    </row>
    <row r="13" spans="1:17" x14ac:dyDescent="0.2">
      <c r="A13" s="76" t="e">
        <f t="shared" ca="1" si="0"/>
        <v>#NAME?</v>
      </c>
      <c r="B13" s="74" t="e">
        <f t="shared" ca="1" si="1"/>
        <v>#NAME?</v>
      </c>
      <c r="C13" s="77" t="e">
        <f t="shared" ca="1" si="2"/>
        <v>#NAME?</v>
      </c>
      <c r="D13" s="77"/>
      <c r="E13" s="78" t="e">
        <f t="shared" ca="1" si="3"/>
        <v>#NAME?</v>
      </c>
      <c r="F13" s="79"/>
      <c r="G13" s="85"/>
      <c r="H13" s="86"/>
      <c r="I13" s="66"/>
    </row>
    <row r="14" spans="1:17" x14ac:dyDescent="0.2">
      <c r="A14" s="76" t="e">
        <f t="shared" ca="1" si="0"/>
        <v>#NAME?</v>
      </c>
      <c r="B14" s="74" t="e">
        <f t="shared" ca="1" si="1"/>
        <v>#NAME?</v>
      </c>
      <c r="C14" s="77" t="e">
        <f t="shared" ca="1" si="2"/>
        <v>#NAME?</v>
      </c>
      <c r="D14" s="77"/>
      <c r="E14" s="78" t="e">
        <f t="shared" ca="1" si="3"/>
        <v>#NAME?</v>
      </c>
      <c r="F14" s="79"/>
      <c r="G14" s="85"/>
      <c r="H14" s="86"/>
      <c r="I14" s="66"/>
    </row>
    <row r="15" spans="1:17" ht="13.5" thickBot="1" x14ac:dyDescent="0.25">
      <c r="A15" s="76" t="e">
        <f t="shared" ca="1" si="0"/>
        <v>#NAME?</v>
      </c>
      <c r="B15" s="74" t="e">
        <f t="shared" ca="1" si="1"/>
        <v>#NAME?</v>
      </c>
      <c r="C15" s="77" t="e">
        <f t="shared" ca="1" si="2"/>
        <v>#NAME?</v>
      </c>
      <c r="D15" s="77"/>
      <c r="E15" s="78" t="e">
        <f t="shared" ca="1" si="3"/>
        <v>#NAME?</v>
      </c>
      <c r="F15" s="80"/>
      <c r="G15" s="87"/>
      <c r="H15" s="88"/>
      <c r="I15" s="66"/>
    </row>
    <row r="16" spans="1:17" ht="12.75" customHeight="1" x14ac:dyDescent="0.2">
      <c r="A16" s="303" t="s">
        <v>37</v>
      </c>
      <c r="B16" s="304"/>
      <c r="C16" s="305"/>
      <c r="D16" s="63"/>
      <c r="E16" s="64"/>
      <c r="F16" s="65" t="s">
        <v>12</v>
      </c>
      <c r="G16" s="57" t="e">
        <f ca="1">IF(pikasTripWeekdays()="1-7","k.d",pikasTripWeekdays())</f>
        <v>#NAME?</v>
      </c>
      <c r="H16" s="58" t="e">
        <f ca="1">IF(pikasTripWeekdays()="1-7","k.d",pikasTripWeekdays())</f>
        <v>#NAME?</v>
      </c>
      <c r="I16" s="66"/>
    </row>
    <row r="17" spans="1:17" ht="13.5" x14ac:dyDescent="0.25">
      <c r="A17" s="306"/>
      <c r="B17" s="307"/>
      <c r="C17" s="308"/>
      <c r="D17" s="68"/>
      <c r="E17" s="69"/>
      <c r="F17" s="70" t="s">
        <v>13</v>
      </c>
      <c r="G17" s="90" t="e">
        <f ca="1">pikasTripKm()</f>
        <v>#NAME?</v>
      </c>
      <c r="H17" s="89" t="e">
        <f ca="1">pikasTripKm()</f>
        <v>#NAME?</v>
      </c>
      <c r="I17" s="66"/>
    </row>
    <row r="18" spans="1:17" ht="13.5" x14ac:dyDescent="0.25">
      <c r="A18" s="306"/>
      <c r="B18" s="307"/>
      <c r="C18" s="308"/>
      <c r="D18" s="68"/>
      <c r="E18" s="69"/>
      <c r="F18" s="70" t="s">
        <v>34</v>
      </c>
      <c r="G18" s="90" t="e">
        <f ca="1">G17-G19</f>
        <v>#NAME?</v>
      </c>
      <c r="H18" s="89" t="e">
        <f ca="1">H17-H19</f>
        <v>#NAME?</v>
      </c>
      <c r="I18" s="66"/>
    </row>
    <row r="19" spans="1:17" ht="14.25" thickBot="1" x14ac:dyDescent="0.3">
      <c r="A19" s="309"/>
      <c r="B19" s="310"/>
      <c r="C19" s="311"/>
      <c r="D19" s="71"/>
      <c r="E19" s="72"/>
      <c r="F19" s="73" t="s">
        <v>35</v>
      </c>
      <c r="G19" s="91"/>
      <c r="H19" s="92"/>
      <c r="I19" s="66"/>
    </row>
    <row r="20" spans="1:17" s="67" customFormat="1" ht="13.5" customHeight="1" x14ac:dyDescent="0.25">
      <c r="C20" s="81"/>
      <c r="E20" s="82"/>
      <c r="F20" s="82"/>
      <c r="G20" s="83"/>
      <c r="H20" s="82"/>
      <c r="I20" s="82"/>
      <c r="M20" s="84"/>
    </row>
    <row r="21" spans="1:17" s="67" customFormat="1" ht="18.75" x14ac:dyDescent="0.3">
      <c r="A21" s="312" t="s">
        <v>33</v>
      </c>
      <c r="B21" s="312"/>
      <c r="C21" s="312"/>
      <c r="D21" s="312"/>
      <c r="E21" s="312"/>
      <c r="F21" s="94" t="e">
        <f ca="1">pikasRoute()</f>
        <v>#NAME?</v>
      </c>
      <c r="G21" s="93"/>
      <c r="I21" s="97" t="s">
        <v>36</v>
      </c>
      <c r="J21" s="97"/>
      <c r="K21" s="97"/>
      <c r="L21" s="298" t="e">
        <f ca="1">L1</f>
        <v>#NAME?</v>
      </c>
      <c r="M21" s="298"/>
      <c r="O21" s="296" t="e">
        <f ca="1">O1</f>
        <v>#NAME?</v>
      </c>
      <c r="P21" s="296"/>
      <c r="Q21" s="296"/>
    </row>
    <row r="22" spans="1:17" s="67" customFormat="1" ht="19.5" thickBot="1" x14ac:dyDescent="0.35">
      <c r="A22" s="313" t="e">
        <f ca="1">pikasDirectionName("A&gt;B")</f>
        <v>#NAME?</v>
      </c>
      <c r="B22" s="313"/>
      <c r="C22" s="313"/>
      <c r="D22" s="313"/>
      <c r="E22" s="313"/>
      <c r="F22" s="313"/>
      <c r="G22" s="95"/>
      <c r="H22" s="95"/>
      <c r="I22" s="96"/>
      <c r="J22" s="96"/>
      <c r="K22" s="96"/>
      <c r="L22" s="96"/>
    </row>
    <row r="23" spans="1:17" ht="22.5" customHeight="1" x14ac:dyDescent="0.2">
      <c r="A23" s="314" t="s">
        <v>0</v>
      </c>
      <c r="B23" s="299" t="s">
        <v>9</v>
      </c>
      <c r="C23" s="299" t="s">
        <v>5</v>
      </c>
      <c r="D23" s="299" t="s">
        <v>32</v>
      </c>
      <c r="E23" s="299" t="s">
        <v>7</v>
      </c>
      <c r="F23" s="299" t="s">
        <v>8</v>
      </c>
      <c r="G23" s="59" t="s">
        <v>10</v>
      </c>
      <c r="H23" s="60" t="s">
        <v>11</v>
      </c>
      <c r="I23" s="66"/>
    </row>
    <row r="24" spans="1:17" ht="13.5" customHeight="1" x14ac:dyDescent="0.2">
      <c r="A24" s="315"/>
      <c r="B24" s="300"/>
      <c r="C24" s="300"/>
      <c r="D24" s="300"/>
      <c r="E24" s="300"/>
      <c r="F24" s="300"/>
      <c r="G24" s="101">
        <v>2</v>
      </c>
      <c r="H24" s="102">
        <f>G24+2</f>
        <v>4</v>
      </c>
      <c r="I24" s="66"/>
    </row>
    <row r="25" spans="1:17" ht="13.5" customHeight="1" thickBot="1" x14ac:dyDescent="0.25">
      <c r="A25" s="316"/>
      <c r="B25" s="302"/>
      <c r="C25" s="302"/>
      <c r="D25" s="302"/>
      <c r="E25" s="302"/>
      <c r="F25" s="302"/>
      <c r="G25" s="61" t="e">
        <f ca="1">pikasLineRoute() &amp; "-" &amp; pikasLineName()</f>
        <v>#NAME?</v>
      </c>
      <c r="H25" s="62" t="e">
        <f ca="1">pikasLineRoute() &amp; "-" &amp; pikasLineName()</f>
        <v>#NAME?</v>
      </c>
      <c r="I25" s="66"/>
    </row>
    <row r="26" spans="1:17" x14ac:dyDescent="0.2">
      <c r="A26" s="76" t="e">
        <f t="shared" ref="A26:A35" ca="1" si="4">IF(B26&lt;&gt;"",OFFSET(A26,-1,0)+1,"")</f>
        <v>#NAME?</v>
      </c>
      <c r="B26" s="74" t="e">
        <f t="shared" ref="B26:B35" ca="1" si="5">pikasStopName()</f>
        <v>#NAME?</v>
      </c>
      <c r="C26" s="77" t="e">
        <f t="shared" ref="C26:C35" ca="1" si="6">pikasStopKm()</f>
        <v>#NAME?</v>
      </c>
      <c r="D26" s="77"/>
      <c r="E26" s="78" t="e">
        <f t="shared" ref="E26:E35" ca="1" si="7">pikasStopNum()</f>
        <v>#NAME?</v>
      </c>
      <c r="F26" s="79"/>
      <c r="G26" s="85"/>
      <c r="H26" s="86"/>
      <c r="I26" s="66"/>
    </row>
    <row r="27" spans="1:17" x14ac:dyDescent="0.2">
      <c r="A27" s="76" t="e">
        <f t="shared" ca="1" si="4"/>
        <v>#NAME?</v>
      </c>
      <c r="B27" s="74" t="e">
        <f t="shared" ca="1" si="5"/>
        <v>#NAME?</v>
      </c>
      <c r="C27" s="77" t="e">
        <f t="shared" ca="1" si="6"/>
        <v>#NAME?</v>
      </c>
      <c r="D27" s="77"/>
      <c r="E27" s="78" t="e">
        <f t="shared" ca="1" si="7"/>
        <v>#NAME?</v>
      </c>
      <c r="F27" s="79"/>
      <c r="G27" s="85"/>
      <c r="H27" s="86"/>
      <c r="I27" s="66"/>
    </row>
    <row r="28" spans="1:17" x14ac:dyDescent="0.2">
      <c r="A28" s="76" t="e">
        <f t="shared" ca="1" si="4"/>
        <v>#NAME?</v>
      </c>
      <c r="B28" s="74" t="e">
        <f t="shared" ca="1" si="5"/>
        <v>#NAME?</v>
      </c>
      <c r="C28" s="77" t="e">
        <f t="shared" ca="1" si="6"/>
        <v>#NAME?</v>
      </c>
      <c r="D28" s="77"/>
      <c r="E28" s="78" t="e">
        <f t="shared" ca="1" si="7"/>
        <v>#NAME?</v>
      </c>
      <c r="F28" s="79"/>
      <c r="G28" s="85"/>
      <c r="H28" s="86"/>
      <c r="I28" s="66"/>
    </row>
    <row r="29" spans="1:17" x14ac:dyDescent="0.2">
      <c r="A29" s="76" t="e">
        <f t="shared" ca="1" si="4"/>
        <v>#NAME?</v>
      </c>
      <c r="B29" s="74" t="e">
        <f t="shared" ca="1" si="5"/>
        <v>#NAME?</v>
      </c>
      <c r="C29" s="77" t="e">
        <f t="shared" ca="1" si="6"/>
        <v>#NAME?</v>
      </c>
      <c r="D29" s="77"/>
      <c r="E29" s="78" t="e">
        <f t="shared" ca="1" si="7"/>
        <v>#NAME?</v>
      </c>
      <c r="F29" s="79"/>
      <c r="G29" s="85"/>
      <c r="H29" s="86"/>
      <c r="I29" s="66"/>
    </row>
    <row r="30" spans="1:17" x14ac:dyDescent="0.2">
      <c r="A30" s="76" t="e">
        <f t="shared" ca="1" si="4"/>
        <v>#NAME?</v>
      </c>
      <c r="B30" s="74" t="e">
        <f t="shared" ca="1" si="5"/>
        <v>#NAME?</v>
      </c>
      <c r="C30" s="77" t="e">
        <f t="shared" ca="1" si="6"/>
        <v>#NAME?</v>
      </c>
      <c r="D30" s="77"/>
      <c r="E30" s="78" t="e">
        <f t="shared" ca="1" si="7"/>
        <v>#NAME?</v>
      </c>
      <c r="F30" s="79"/>
      <c r="G30" s="85"/>
      <c r="H30" s="86"/>
      <c r="I30" s="66"/>
    </row>
    <row r="31" spans="1:17" x14ac:dyDescent="0.2">
      <c r="A31" s="76" t="e">
        <f t="shared" ca="1" si="4"/>
        <v>#NAME?</v>
      </c>
      <c r="B31" s="74" t="e">
        <f t="shared" ca="1" si="5"/>
        <v>#NAME?</v>
      </c>
      <c r="C31" s="77" t="e">
        <f t="shared" ca="1" si="6"/>
        <v>#NAME?</v>
      </c>
      <c r="D31" s="77"/>
      <c r="E31" s="78" t="e">
        <f t="shared" ca="1" si="7"/>
        <v>#NAME?</v>
      </c>
      <c r="F31" s="79"/>
      <c r="G31" s="85"/>
      <c r="H31" s="86"/>
      <c r="I31" s="66"/>
    </row>
    <row r="32" spans="1:17" x14ac:dyDescent="0.2">
      <c r="A32" s="76" t="e">
        <f t="shared" ca="1" si="4"/>
        <v>#NAME?</v>
      </c>
      <c r="B32" s="74" t="e">
        <f t="shared" ca="1" si="5"/>
        <v>#NAME?</v>
      </c>
      <c r="C32" s="77" t="e">
        <f t="shared" ca="1" si="6"/>
        <v>#NAME?</v>
      </c>
      <c r="D32" s="77"/>
      <c r="E32" s="78" t="e">
        <f t="shared" ca="1" si="7"/>
        <v>#NAME?</v>
      </c>
      <c r="F32" s="79"/>
      <c r="G32" s="85"/>
      <c r="H32" s="86"/>
      <c r="I32" s="66"/>
    </row>
    <row r="33" spans="1:9" x14ac:dyDescent="0.2">
      <c r="A33" s="76" t="e">
        <f t="shared" ca="1" si="4"/>
        <v>#NAME?</v>
      </c>
      <c r="B33" s="74" t="e">
        <f t="shared" ca="1" si="5"/>
        <v>#NAME?</v>
      </c>
      <c r="C33" s="77" t="e">
        <f t="shared" ca="1" si="6"/>
        <v>#NAME?</v>
      </c>
      <c r="D33" s="77"/>
      <c r="E33" s="78" t="e">
        <f t="shared" ca="1" si="7"/>
        <v>#NAME?</v>
      </c>
      <c r="F33" s="79"/>
      <c r="G33" s="85"/>
      <c r="H33" s="86"/>
      <c r="I33" s="66"/>
    </row>
    <row r="34" spans="1:9" x14ac:dyDescent="0.2">
      <c r="A34" s="76" t="e">
        <f t="shared" ca="1" si="4"/>
        <v>#NAME?</v>
      </c>
      <c r="B34" s="74" t="e">
        <f t="shared" ca="1" si="5"/>
        <v>#NAME?</v>
      </c>
      <c r="C34" s="77" t="e">
        <f t="shared" ca="1" si="6"/>
        <v>#NAME?</v>
      </c>
      <c r="D34" s="77"/>
      <c r="E34" s="78" t="e">
        <f t="shared" ca="1" si="7"/>
        <v>#NAME?</v>
      </c>
      <c r="F34" s="79"/>
      <c r="G34" s="85"/>
      <c r="H34" s="86"/>
      <c r="I34" s="66"/>
    </row>
    <row r="35" spans="1:9" ht="13.5" thickBot="1" x14ac:dyDescent="0.25">
      <c r="A35" s="76" t="e">
        <f t="shared" ca="1" si="4"/>
        <v>#NAME?</v>
      </c>
      <c r="B35" s="74" t="e">
        <f t="shared" ca="1" si="5"/>
        <v>#NAME?</v>
      </c>
      <c r="C35" s="77" t="e">
        <f t="shared" ca="1" si="6"/>
        <v>#NAME?</v>
      </c>
      <c r="D35" s="77"/>
      <c r="E35" s="78" t="e">
        <f t="shared" ca="1" si="7"/>
        <v>#NAME?</v>
      </c>
      <c r="F35" s="80"/>
      <c r="G35" s="87"/>
      <c r="H35" s="88"/>
      <c r="I35" s="66"/>
    </row>
    <row r="36" spans="1:9" x14ac:dyDescent="0.2">
      <c r="A36" s="303" t="s">
        <v>38</v>
      </c>
      <c r="B36" s="304"/>
      <c r="C36" s="305"/>
      <c r="D36" s="63"/>
      <c r="E36" s="64"/>
      <c r="F36" s="65" t="s">
        <v>12</v>
      </c>
      <c r="G36" s="57" t="e">
        <f ca="1">IF(pikasTripWeekdays()="1-7","k.d",pikasTripWeekdays())</f>
        <v>#NAME?</v>
      </c>
      <c r="H36" s="58" t="e">
        <f ca="1">IF(pikasTripWeekdays()="1-7","k.d",pikasTripWeekdays())</f>
        <v>#NAME?</v>
      </c>
      <c r="I36" s="66"/>
    </row>
    <row r="37" spans="1:9" ht="13.5" x14ac:dyDescent="0.25">
      <c r="A37" s="306"/>
      <c r="B37" s="307"/>
      <c r="C37" s="308"/>
      <c r="D37" s="68"/>
      <c r="E37" s="69"/>
      <c r="F37" s="70" t="s">
        <v>13</v>
      </c>
      <c r="G37" s="90" t="e">
        <f ca="1">pikasTripKm()</f>
        <v>#NAME?</v>
      </c>
      <c r="H37" s="89" t="e">
        <f ca="1">pikasTripKm()</f>
        <v>#NAME?</v>
      </c>
      <c r="I37" s="66"/>
    </row>
    <row r="38" spans="1:9" ht="13.5" x14ac:dyDescent="0.25">
      <c r="A38" s="306"/>
      <c r="B38" s="307"/>
      <c r="C38" s="308"/>
      <c r="D38" s="68"/>
      <c r="E38" s="69"/>
      <c r="F38" s="70" t="s">
        <v>34</v>
      </c>
      <c r="G38" s="90" t="e">
        <f ca="1">G37-G39</f>
        <v>#NAME?</v>
      </c>
      <c r="H38" s="89" t="e">
        <f ca="1">H37-H39</f>
        <v>#NAME?</v>
      </c>
      <c r="I38" s="66"/>
    </row>
    <row r="39" spans="1:9" ht="14.25" thickBot="1" x14ac:dyDescent="0.3">
      <c r="A39" s="309"/>
      <c r="B39" s="310"/>
      <c r="C39" s="311"/>
      <c r="D39" s="71"/>
      <c r="E39" s="72"/>
      <c r="F39" s="73" t="s">
        <v>35</v>
      </c>
      <c r="G39" s="91"/>
      <c r="H39" s="92"/>
      <c r="I39" s="66"/>
    </row>
  </sheetData>
  <mergeCells count="22">
    <mergeCell ref="E23:E25"/>
    <mergeCell ref="F23:F25"/>
    <mergeCell ref="A36:C39"/>
    <mergeCell ref="A1:E1"/>
    <mergeCell ref="A2:F2"/>
    <mergeCell ref="A21:E21"/>
    <mergeCell ref="A22:F22"/>
    <mergeCell ref="A16:C19"/>
    <mergeCell ref="A3:A5"/>
    <mergeCell ref="B3:B5"/>
    <mergeCell ref="A23:A25"/>
    <mergeCell ref="B23:B25"/>
    <mergeCell ref="C3:C5"/>
    <mergeCell ref="D3:D5"/>
    <mergeCell ref="C23:C25"/>
    <mergeCell ref="D23:D25"/>
    <mergeCell ref="O1:Q1"/>
    <mergeCell ref="O21:Q21"/>
    <mergeCell ref="L1:M1"/>
    <mergeCell ref="L21:M21"/>
    <mergeCell ref="E3:E5"/>
    <mergeCell ref="F3:F5"/>
  </mergeCells>
  <phoneticPr fontId="0" type="noConversion"/>
  <pageMargins left="0.78740157480314965" right="0.39370078740157483" top="0.39370078740157483" bottom="0.39370078740157483" header="0" footer="0"/>
  <pageSetup fitToWidth="99" pageOrder="overThenDown" orientation="landscape" horizontalDpi="4294967293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A1:M46"/>
  <sheetViews>
    <sheetView zoomScaleNormal="100" workbookViewId="0">
      <selection activeCell="D23" sqref="D23"/>
    </sheetView>
  </sheetViews>
  <sheetFormatPr defaultRowHeight="12.75" x14ac:dyDescent="0.2"/>
  <cols>
    <col min="1" max="1" width="3.42578125" customWidth="1"/>
    <col min="2" max="2" width="14.28515625" customWidth="1"/>
    <col min="3" max="4" width="13.140625" customWidth="1"/>
    <col min="5" max="5" width="11.7109375" customWidth="1"/>
    <col min="6" max="6" width="13.140625" customWidth="1"/>
    <col min="7" max="15" width="6.5703125" customWidth="1"/>
  </cols>
  <sheetData>
    <row r="1" spans="1:13" s="14" customFormat="1" ht="31.5" customHeight="1" x14ac:dyDescent="0.25">
      <c r="C1" s="39"/>
      <c r="E1" s="40"/>
      <c r="F1" s="40"/>
      <c r="G1" s="41"/>
      <c r="H1" s="40"/>
      <c r="I1" s="40"/>
      <c r="M1" s="42"/>
    </row>
    <row r="2" spans="1:13" s="14" customFormat="1" ht="16.5" customHeight="1" x14ac:dyDescent="0.3">
      <c r="C2" s="43"/>
      <c r="D2" s="43" t="s">
        <v>19</v>
      </c>
      <c r="E2" s="29"/>
      <c r="F2" s="50" t="e">
        <f ca="1">"Nr." &amp; pikasRoute()</f>
        <v>#NAME?</v>
      </c>
      <c r="G2" s="44"/>
      <c r="H2" s="37"/>
      <c r="L2" s="45"/>
    </row>
    <row r="3" spans="1:13" s="14" customFormat="1" ht="16.5" customHeight="1" x14ac:dyDescent="0.25">
      <c r="D3" s="31"/>
      <c r="G3" s="31"/>
      <c r="H3" s="31"/>
      <c r="I3" s="31"/>
      <c r="J3" s="31"/>
      <c r="K3" s="31"/>
      <c r="L3" s="31"/>
    </row>
    <row r="4" spans="1:13" ht="12.75" customHeight="1" thickBot="1" x14ac:dyDescent="0.25">
      <c r="D4" s="14"/>
      <c r="E4" s="14"/>
      <c r="G4" s="14"/>
      <c r="H4" s="14"/>
      <c r="I4" s="14"/>
      <c r="J4" s="38"/>
      <c r="K4" s="1"/>
      <c r="L4" s="1"/>
    </row>
    <row r="5" spans="1:13" ht="48" customHeight="1" x14ac:dyDescent="0.2">
      <c r="A5" s="317" t="s">
        <v>0</v>
      </c>
      <c r="B5" s="319" t="s">
        <v>9</v>
      </c>
      <c r="C5" s="319" t="s">
        <v>5</v>
      </c>
      <c r="D5" s="319" t="s">
        <v>6</v>
      </c>
      <c r="E5" s="319" t="s">
        <v>7</v>
      </c>
      <c r="F5" s="319" t="s">
        <v>8</v>
      </c>
      <c r="G5" s="2" t="s">
        <v>10</v>
      </c>
      <c r="H5" s="23" t="s">
        <v>11</v>
      </c>
      <c r="I5" s="13"/>
    </row>
    <row r="6" spans="1:13" ht="13.5" thickBot="1" x14ac:dyDescent="0.25">
      <c r="A6" s="318"/>
      <c r="B6" s="320"/>
      <c r="C6" s="320"/>
      <c r="D6" s="320"/>
      <c r="E6" s="320"/>
      <c r="F6" s="320"/>
      <c r="G6" s="27" t="s">
        <v>1</v>
      </c>
      <c r="H6" s="28">
        <f>G6+2</f>
        <v>3</v>
      </c>
      <c r="I6" s="13"/>
    </row>
    <row r="7" spans="1:13" x14ac:dyDescent="0.2">
      <c r="A7" s="3">
        <v>1</v>
      </c>
      <c r="B7" s="4" t="e">
        <f ca="1">pikasStopName()</f>
        <v>#NAME?</v>
      </c>
      <c r="C7" s="36" t="e">
        <f ca="1">pikasStopKm()</f>
        <v>#NAME?</v>
      </c>
      <c r="D7" s="36" t="e">
        <f ca="1">OFFSET(C7,1,0)-C7</f>
        <v>#NAME?</v>
      </c>
      <c r="E7" s="30" t="e">
        <f ca="1">pikasStopNum()</f>
        <v>#NAME?</v>
      </c>
      <c r="F7" s="53"/>
      <c r="G7" s="5"/>
      <c r="H7" s="21"/>
      <c r="I7" s="13"/>
    </row>
    <row r="8" spans="1:13" x14ac:dyDescent="0.2">
      <c r="A8" s="3" t="e">
        <f ca="1">IF(B8&lt;&gt;"",OFFSET(A8,-1,0)+1,"")</f>
        <v>#NAME?</v>
      </c>
      <c r="B8" s="4" t="e">
        <f t="shared" ref="B8:B16" ca="1" si="0">pikasStopName()</f>
        <v>#NAME?</v>
      </c>
      <c r="C8" s="36" t="e">
        <f t="shared" ref="C8:C16" ca="1" si="1">pikasStopKm()</f>
        <v>#NAME?</v>
      </c>
      <c r="D8" s="36" t="e">
        <f t="shared" ref="D8:D16" ca="1" si="2">OFFSET(C8,1,0)-C8</f>
        <v>#NAME?</v>
      </c>
      <c r="E8" s="30" t="e">
        <f t="shared" ref="E8:E16" ca="1" si="3">pikasStopNum()</f>
        <v>#NAME?</v>
      </c>
      <c r="F8" s="53"/>
      <c r="G8" s="5"/>
      <c r="H8" s="21"/>
      <c r="I8" s="13"/>
    </row>
    <row r="9" spans="1:13" x14ac:dyDescent="0.2">
      <c r="A9" s="3" t="e">
        <f t="shared" ref="A9:A16" ca="1" si="4">IF(B9&lt;&gt;"",OFFSET(A9,-1,0)+1,"")</f>
        <v>#NAME?</v>
      </c>
      <c r="B9" s="4" t="e">
        <f t="shared" ca="1" si="0"/>
        <v>#NAME?</v>
      </c>
      <c r="C9" s="36" t="e">
        <f t="shared" ca="1" si="1"/>
        <v>#NAME?</v>
      </c>
      <c r="D9" s="36" t="e">
        <f t="shared" ca="1" si="2"/>
        <v>#NAME?</v>
      </c>
      <c r="E9" s="30" t="e">
        <f t="shared" ca="1" si="3"/>
        <v>#NAME?</v>
      </c>
      <c r="F9" s="53"/>
      <c r="G9" s="5"/>
      <c r="H9" s="21"/>
      <c r="I9" s="13"/>
    </row>
    <row r="10" spans="1:13" x14ac:dyDescent="0.2">
      <c r="A10" s="3" t="e">
        <f t="shared" ca="1" si="4"/>
        <v>#NAME?</v>
      </c>
      <c r="B10" s="4" t="e">
        <f t="shared" ca="1" si="0"/>
        <v>#NAME?</v>
      </c>
      <c r="C10" s="36" t="e">
        <f t="shared" ca="1" si="1"/>
        <v>#NAME?</v>
      </c>
      <c r="D10" s="36" t="e">
        <f t="shared" ca="1" si="2"/>
        <v>#NAME?</v>
      </c>
      <c r="E10" s="30" t="e">
        <f t="shared" ca="1" si="3"/>
        <v>#NAME?</v>
      </c>
      <c r="F10" s="53"/>
      <c r="G10" s="5"/>
      <c r="H10" s="21"/>
      <c r="I10" s="13"/>
    </row>
    <row r="11" spans="1:13" x14ac:dyDescent="0.2">
      <c r="A11" s="3" t="e">
        <f t="shared" ca="1" si="4"/>
        <v>#NAME?</v>
      </c>
      <c r="B11" s="4" t="e">
        <f t="shared" ca="1" si="0"/>
        <v>#NAME?</v>
      </c>
      <c r="C11" s="36" t="e">
        <f t="shared" ca="1" si="1"/>
        <v>#NAME?</v>
      </c>
      <c r="D11" s="36" t="e">
        <f t="shared" ca="1" si="2"/>
        <v>#NAME?</v>
      </c>
      <c r="E11" s="30" t="e">
        <f t="shared" ca="1" si="3"/>
        <v>#NAME?</v>
      </c>
      <c r="F11" s="53"/>
      <c r="G11" s="5"/>
      <c r="H11" s="21"/>
      <c r="I11" s="13"/>
    </row>
    <row r="12" spans="1:13" x14ac:dyDescent="0.2">
      <c r="A12" s="3" t="e">
        <f t="shared" ca="1" si="4"/>
        <v>#NAME?</v>
      </c>
      <c r="B12" s="4" t="e">
        <f t="shared" ca="1" si="0"/>
        <v>#NAME?</v>
      </c>
      <c r="C12" s="36" t="e">
        <f t="shared" ca="1" si="1"/>
        <v>#NAME?</v>
      </c>
      <c r="D12" s="36" t="e">
        <f t="shared" ca="1" si="2"/>
        <v>#NAME?</v>
      </c>
      <c r="E12" s="30" t="e">
        <f t="shared" ca="1" si="3"/>
        <v>#NAME?</v>
      </c>
      <c r="F12" s="53"/>
      <c r="G12" s="5"/>
      <c r="H12" s="21"/>
      <c r="I12" s="13"/>
    </row>
    <row r="13" spans="1:13" x14ac:dyDescent="0.2">
      <c r="A13" s="3" t="e">
        <f t="shared" ca="1" si="4"/>
        <v>#NAME?</v>
      </c>
      <c r="B13" s="4" t="e">
        <f t="shared" ca="1" si="0"/>
        <v>#NAME?</v>
      </c>
      <c r="C13" s="36" t="e">
        <f t="shared" ca="1" si="1"/>
        <v>#NAME?</v>
      </c>
      <c r="D13" s="36" t="e">
        <f t="shared" ca="1" si="2"/>
        <v>#NAME?</v>
      </c>
      <c r="E13" s="30" t="e">
        <f t="shared" ca="1" si="3"/>
        <v>#NAME?</v>
      </c>
      <c r="F13" s="53"/>
      <c r="G13" s="5"/>
      <c r="H13" s="21"/>
      <c r="I13" s="13"/>
    </row>
    <row r="14" spans="1:13" x14ac:dyDescent="0.2">
      <c r="A14" s="3" t="e">
        <f t="shared" ca="1" si="4"/>
        <v>#NAME?</v>
      </c>
      <c r="B14" s="4" t="e">
        <f t="shared" ca="1" si="0"/>
        <v>#NAME?</v>
      </c>
      <c r="C14" s="36" t="e">
        <f t="shared" ca="1" si="1"/>
        <v>#NAME?</v>
      </c>
      <c r="D14" s="36" t="e">
        <f t="shared" ca="1" si="2"/>
        <v>#NAME?</v>
      </c>
      <c r="E14" s="30" t="e">
        <f t="shared" ca="1" si="3"/>
        <v>#NAME?</v>
      </c>
      <c r="F14" s="53"/>
      <c r="G14" s="5"/>
      <c r="H14" s="21"/>
      <c r="I14" s="13"/>
    </row>
    <row r="15" spans="1:13" x14ac:dyDescent="0.2">
      <c r="A15" s="3" t="e">
        <f t="shared" ca="1" si="4"/>
        <v>#NAME?</v>
      </c>
      <c r="B15" s="4" t="e">
        <f t="shared" ca="1" si="0"/>
        <v>#NAME?</v>
      </c>
      <c r="C15" s="36" t="e">
        <f t="shared" ca="1" si="1"/>
        <v>#NAME?</v>
      </c>
      <c r="D15" s="36" t="e">
        <f t="shared" ca="1" si="2"/>
        <v>#NAME?</v>
      </c>
      <c r="E15" s="30" t="e">
        <f t="shared" ca="1" si="3"/>
        <v>#NAME?</v>
      </c>
      <c r="F15" s="53"/>
      <c r="G15" s="5"/>
      <c r="H15" s="21"/>
      <c r="I15" s="13"/>
    </row>
    <row r="16" spans="1:13" ht="13.5" thickBot="1" x14ac:dyDescent="0.25">
      <c r="A16" s="3" t="e">
        <f t="shared" ca="1" si="4"/>
        <v>#NAME?</v>
      </c>
      <c r="B16" s="4" t="e">
        <f t="shared" ca="1" si="0"/>
        <v>#NAME?</v>
      </c>
      <c r="C16" s="36" t="e">
        <f t="shared" ca="1" si="1"/>
        <v>#NAME?</v>
      </c>
      <c r="D16" s="36" t="e">
        <f t="shared" ca="1" si="2"/>
        <v>#NAME?</v>
      </c>
      <c r="E16" s="30" t="e">
        <f t="shared" ca="1" si="3"/>
        <v>#NAME?</v>
      </c>
      <c r="F16" s="54"/>
      <c r="G16" s="6"/>
      <c r="H16" s="22"/>
      <c r="I16" s="13"/>
    </row>
    <row r="17" spans="1:13" x14ac:dyDescent="0.2">
      <c r="A17" s="7"/>
      <c r="B17" s="8"/>
      <c r="C17" s="8"/>
      <c r="D17" s="9"/>
      <c r="E17" s="10"/>
      <c r="F17" s="11" t="s">
        <v>12</v>
      </c>
      <c r="G17" s="12" t="s">
        <v>2</v>
      </c>
      <c r="H17" s="24" t="s">
        <v>2</v>
      </c>
      <c r="I17" s="13"/>
    </row>
    <row r="18" spans="1:13" x14ac:dyDescent="0.2">
      <c r="A18" s="13" t="s">
        <v>3</v>
      </c>
      <c r="B18" s="14"/>
      <c r="C18" s="14"/>
      <c r="D18" s="15"/>
      <c r="E18" s="16"/>
      <c r="F18" s="17" t="s">
        <v>13</v>
      </c>
      <c r="G18" s="51" t="e">
        <f ca="1">pikasTripKm()</f>
        <v>#NAME?</v>
      </c>
      <c r="H18" s="52" t="e">
        <f ca="1">pikasTripKm()</f>
        <v>#NAME?</v>
      </c>
      <c r="I18" s="13"/>
    </row>
    <row r="19" spans="1:13" x14ac:dyDescent="0.2">
      <c r="A19" s="13" t="s">
        <v>4</v>
      </c>
      <c r="B19" s="14"/>
      <c r="C19" s="14"/>
      <c r="D19" s="15"/>
      <c r="E19" s="16"/>
      <c r="F19" s="17" t="s">
        <v>14</v>
      </c>
      <c r="G19" s="34" t="e">
        <f ca="1">pikasTripDuration()/(24*60)</f>
        <v>#NAME?</v>
      </c>
      <c r="H19" s="35" t="e">
        <f ca="1">pikasTripDuration()/(24*60)</f>
        <v>#NAME?</v>
      </c>
      <c r="I19" s="13"/>
    </row>
    <row r="20" spans="1:13" x14ac:dyDescent="0.2">
      <c r="A20" s="13"/>
      <c r="B20" s="14"/>
      <c r="C20" s="14"/>
      <c r="D20" s="15"/>
      <c r="E20" s="16"/>
      <c r="F20" s="17" t="s">
        <v>15</v>
      </c>
      <c r="G20" s="18"/>
      <c r="H20" s="25"/>
      <c r="I20" s="13"/>
    </row>
    <row r="21" spans="1:13" x14ac:dyDescent="0.2">
      <c r="A21" s="13"/>
      <c r="B21" s="14"/>
      <c r="C21" s="14"/>
      <c r="D21" s="15"/>
      <c r="E21" s="16"/>
      <c r="F21" s="17" t="s">
        <v>18</v>
      </c>
      <c r="G21" s="18">
        <v>1</v>
      </c>
      <c r="H21" s="25">
        <v>1</v>
      </c>
      <c r="I21" s="13"/>
    </row>
    <row r="22" spans="1:13" x14ac:dyDescent="0.2">
      <c r="A22" s="13"/>
      <c r="B22" s="14"/>
      <c r="C22" s="14"/>
      <c r="D22" s="15"/>
      <c r="E22" s="321" t="s">
        <v>16</v>
      </c>
      <c r="F22" s="322"/>
      <c r="G22" s="32" t="e">
        <f ca="1">G18/(24*IF(G19&gt;0,G19,1))</f>
        <v>#NAME?</v>
      </c>
      <c r="H22" s="33" t="e">
        <f ca="1">H18/(24*IF(H19&gt;0,H19,1))</f>
        <v>#NAME?</v>
      </c>
      <c r="I22" s="13"/>
    </row>
    <row r="23" spans="1:13" ht="13.5" thickBot="1" x14ac:dyDescent="0.25">
      <c r="A23" s="47"/>
      <c r="B23" s="48"/>
      <c r="C23" s="48"/>
      <c r="D23" s="49"/>
      <c r="E23" s="19"/>
      <c r="F23" s="46" t="s">
        <v>17</v>
      </c>
      <c r="G23" s="20"/>
      <c r="H23" s="26"/>
      <c r="I23" s="13"/>
    </row>
    <row r="24" spans="1:13" s="14" customFormat="1" ht="31.5" customHeight="1" x14ac:dyDescent="0.25">
      <c r="C24" s="39"/>
      <c r="E24" s="40"/>
      <c r="F24" s="40"/>
      <c r="G24" s="41"/>
      <c r="H24" s="40"/>
      <c r="I24" s="40"/>
      <c r="M24" s="42"/>
    </row>
    <row r="25" spans="1:13" s="14" customFormat="1" ht="16.5" customHeight="1" x14ac:dyDescent="0.3">
      <c r="C25" s="43"/>
      <c r="D25" s="43" t="s">
        <v>19</v>
      </c>
      <c r="E25" s="29"/>
      <c r="F25" s="50" t="e">
        <f ca="1">F2</f>
        <v>#NAME?</v>
      </c>
      <c r="G25" s="44"/>
      <c r="H25" s="37"/>
      <c r="L25" s="45"/>
    </row>
    <row r="26" spans="1:13" s="14" customFormat="1" ht="16.5" customHeight="1" x14ac:dyDescent="0.25">
      <c r="D26" s="31"/>
      <c r="G26" s="31"/>
      <c r="H26" s="31"/>
      <c r="I26" s="31"/>
      <c r="J26" s="31"/>
      <c r="K26" s="31"/>
      <c r="L26" s="31"/>
    </row>
    <row r="27" spans="1:13" ht="12.75" customHeight="1" thickBot="1" x14ac:dyDescent="0.25">
      <c r="D27" s="14"/>
      <c r="E27" s="14"/>
      <c r="G27" s="14"/>
      <c r="H27" s="14"/>
      <c r="I27" s="14"/>
      <c r="J27" s="38"/>
      <c r="K27" s="1"/>
      <c r="L27" s="1"/>
    </row>
    <row r="28" spans="1:13" ht="48" customHeight="1" x14ac:dyDescent="0.2">
      <c r="A28" s="317" t="s">
        <v>0</v>
      </c>
      <c r="B28" s="319" t="s">
        <v>9</v>
      </c>
      <c r="C28" s="319" t="s">
        <v>5</v>
      </c>
      <c r="D28" s="319" t="s">
        <v>6</v>
      </c>
      <c r="E28" s="319" t="s">
        <v>7</v>
      </c>
      <c r="F28" s="319" t="s">
        <v>8</v>
      </c>
      <c r="G28" s="2" t="s">
        <v>10</v>
      </c>
      <c r="H28" s="23" t="s">
        <v>11</v>
      </c>
      <c r="I28" s="13"/>
    </row>
    <row r="29" spans="1:13" ht="13.5" thickBot="1" x14ac:dyDescent="0.25">
      <c r="A29" s="318"/>
      <c r="B29" s="320"/>
      <c r="C29" s="320"/>
      <c r="D29" s="320"/>
      <c r="E29" s="320"/>
      <c r="F29" s="320"/>
      <c r="G29" s="27">
        <v>2</v>
      </c>
      <c r="H29" s="28">
        <f>G29+2</f>
        <v>4</v>
      </c>
      <c r="I29" s="13"/>
    </row>
    <row r="30" spans="1:13" x14ac:dyDescent="0.2">
      <c r="A30" s="3">
        <v>1</v>
      </c>
      <c r="B30" s="4" t="e">
        <f ca="1">pikasStopName()</f>
        <v>#NAME?</v>
      </c>
      <c r="C30" s="36" t="e">
        <f ca="1">pikasStopKm()</f>
        <v>#NAME?</v>
      </c>
      <c r="D30" s="36" t="e">
        <f ca="1">OFFSET(C30,1,0)-C30</f>
        <v>#NAME?</v>
      </c>
      <c r="E30" s="30" t="e">
        <f ca="1">pikasStopNum()</f>
        <v>#NAME?</v>
      </c>
      <c r="F30" s="53"/>
      <c r="G30" s="5"/>
      <c r="H30" s="21"/>
      <c r="I30" s="13"/>
    </row>
    <row r="31" spans="1:13" x14ac:dyDescent="0.2">
      <c r="A31" s="3" t="e">
        <f ca="1">IF(B31&lt;&gt;"",OFFSET(A31,-1,0)+1,"")</f>
        <v>#NAME?</v>
      </c>
      <c r="B31" s="4" t="e">
        <f t="shared" ref="B31:B39" ca="1" si="5">pikasStopName()</f>
        <v>#NAME?</v>
      </c>
      <c r="C31" s="36" t="e">
        <f t="shared" ref="C31:C39" ca="1" si="6">pikasStopKm()</f>
        <v>#NAME?</v>
      </c>
      <c r="D31" s="36" t="e">
        <f t="shared" ref="D31:D39" ca="1" si="7">OFFSET(C31,1,0)-C31</f>
        <v>#NAME?</v>
      </c>
      <c r="E31" s="30" t="e">
        <f t="shared" ref="E31:E39" ca="1" si="8">pikasStopNum()</f>
        <v>#NAME?</v>
      </c>
      <c r="F31" s="53"/>
      <c r="G31" s="5"/>
      <c r="H31" s="21"/>
      <c r="I31" s="13"/>
    </row>
    <row r="32" spans="1:13" x14ac:dyDescent="0.2">
      <c r="A32" s="3" t="e">
        <f t="shared" ref="A32:A39" ca="1" si="9">IF(B32&lt;&gt;"",OFFSET(A32,-1,0)+1,"")</f>
        <v>#NAME?</v>
      </c>
      <c r="B32" s="4" t="e">
        <f t="shared" ca="1" si="5"/>
        <v>#NAME?</v>
      </c>
      <c r="C32" s="36" t="e">
        <f t="shared" ca="1" si="6"/>
        <v>#NAME?</v>
      </c>
      <c r="D32" s="36" t="e">
        <f t="shared" ca="1" si="7"/>
        <v>#NAME?</v>
      </c>
      <c r="E32" s="30" t="e">
        <f t="shared" ca="1" si="8"/>
        <v>#NAME?</v>
      </c>
      <c r="F32" s="53"/>
      <c r="G32" s="5"/>
      <c r="H32" s="21"/>
      <c r="I32" s="13"/>
    </row>
    <row r="33" spans="1:9" x14ac:dyDescent="0.2">
      <c r="A33" s="3" t="e">
        <f t="shared" ca="1" si="9"/>
        <v>#NAME?</v>
      </c>
      <c r="B33" s="4" t="e">
        <f t="shared" ca="1" si="5"/>
        <v>#NAME?</v>
      </c>
      <c r="C33" s="36" t="e">
        <f t="shared" ca="1" si="6"/>
        <v>#NAME?</v>
      </c>
      <c r="D33" s="36" t="e">
        <f t="shared" ca="1" si="7"/>
        <v>#NAME?</v>
      </c>
      <c r="E33" s="30" t="e">
        <f t="shared" ca="1" si="8"/>
        <v>#NAME?</v>
      </c>
      <c r="F33" s="53"/>
      <c r="G33" s="5"/>
      <c r="H33" s="21"/>
      <c r="I33" s="13"/>
    </row>
    <row r="34" spans="1:9" x14ac:dyDescent="0.2">
      <c r="A34" s="3" t="e">
        <f t="shared" ca="1" si="9"/>
        <v>#NAME?</v>
      </c>
      <c r="B34" s="4" t="e">
        <f t="shared" ca="1" si="5"/>
        <v>#NAME?</v>
      </c>
      <c r="C34" s="36" t="e">
        <f t="shared" ca="1" si="6"/>
        <v>#NAME?</v>
      </c>
      <c r="D34" s="36" t="e">
        <f t="shared" ca="1" si="7"/>
        <v>#NAME?</v>
      </c>
      <c r="E34" s="30" t="e">
        <f t="shared" ca="1" si="8"/>
        <v>#NAME?</v>
      </c>
      <c r="F34" s="53"/>
      <c r="G34" s="5"/>
      <c r="H34" s="21"/>
      <c r="I34" s="13"/>
    </row>
    <row r="35" spans="1:9" x14ac:dyDescent="0.2">
      <c r="A35" s="3" t="e">
        <f t="shared" ca="1" si="9"/>
        <v>#NAME?</v>
      </c>
      <c r="B35" s="4" t="e">
        <f t="shared" ca="1" si="5"/>
        <v>#NAME?</v>
      </c>
      <c r="C35" s="36" t="e">
        <f t="shared" ca="1" si="6"/>
        <v>#NAME?</v>
      </c>
      <c r="D35" s="36" t="e">
        <f t="shared" ca="1" si="7"/>
        <v>#NAME?</v>
      </c>
      <c r="E35" s="30" t="e">
        <f t="shared" ca="1" si="8"/>
        <v>#NAME?</v>
      </c>
      <c r="F35" s="53"/>
      <c r="G35" s="5"/>
      <c r="H35" s="21"/>
      <c r="I35" s="13"/>
    </row>
    <row r="36" spans="1:9" x14ac:dyDescent="0.2">
      <c r="A36" s="3" t="e">
        <f t="shared" ca="1" si="9"/>
        <v>#NAME?</v>
      </c>
      <c r="B36" s="4" t="e">
        <f t="shared" ca="1" si="5"/>
        <v>#NAME?</v>
      </c>
      <c r="C36" s="36" t="e">
        <f t="shared" ca="1" si="6"/>
        <v>#NAME?</v>
      </c>
      <c r="D36" s="36" t="e">
        <f t="shared" ca="1" si="7"/>
        <v>#NAME?</v>
      </c>
      <c r="E36" s="30" t="e">
        <f t="shared" ca="1" si="8"/>
        <v>#NAME?</v>
      </c>
      <c r="F36" s="53"/>
      <c r="G36" s="5"/>
      <c r="H36" s="21"/>
      <c r="I36" s="13"/>
    </row>
    <row r="37" spans="1:9" x14ac:dyDescent="0.2">
      <c r="A37" s="3" t="e">
        <f t="shared" ca="1" si="9"/>
        <v>#NAME?</v>
      </c>
      <c r="B37" s="4" t="e">
        <f t="shared" ca="1" si="5"/>
        <v>#NAME?</v>
      </c>
      <c r="C37" s="36" t="e">
        <f t="shared" ca="1" si="6"/>
        <v>#NAME?</v>
      </c>
      <c r="D37" s="36" t="e">
        <f t="shared" ca="1" si="7"/>
        <v>#NAME?</v>
      </c>
      <c r="E37" s="30" t="e">
        <f t="shared" ca="1" si="8"/>
        <v>#NAME?</v>
      </c>
      <c r="F37" s="53"/>
      <c r="G37" s="5"/>
      <c r="H37" s="21"/>
      <c r="I37" s="13"/>
    </row>
    <row r="38" spans="1:9" x14ac:dyDescent="0.2">
      <c r="A38" s="3" t="e">
        <f t="shared" ca="1" si="9"/>
        <v>#NAME?</v>
      </c>
      <c r="B38" s="4" t="e">
        <f t="shared" ca="1" si="5"/>
        <v>#NAME?</v>
      </c>
      <c r="C38" s="36" t="e">
        <f t="shared" ca="1" si="6"/>
        <v>#NAME?</v>
      </c>
      <c r="D38" s="36" t="e">
        <f t="shared" ca="1" si="7"/>
        <v>#NAME?</v>
      </c>
      <c r="E38" s="30" t="e">
        <f t="shared" ca="1" si="8"/>
        <v>#NAME?</v>
      </c>
      <c r="F38" s="53"/>
      <c r="G38" s="5"/>
      <c r="H38" s="21"/>
      <c r="I38" s="13"/>
    </row>
    <row r="39" spans="1:9" ht="13.5" thickBot="1" x14ac:dyDescent="0.25">
      <c r="A39" s="3" t="e">
        <f t="shared" ca="1" si="9"/>
        <v>#NAME?</v>
      </c>
      <c r="B39" s="4" t="e">
        <f t="shared" ca="1" si="5"/>
        <v>#NAME?</v>
      </c>
      <c r="C39" s="36" t="e">
        <f t="shared" ca="1" si="6"/>
        <v>#NAME?</v>
      </c>
      <c r="D39" s="36" t="e">
        <f t="shared" ca="1" si="7"/>
        <v>#NAME?</v>
      </c>
      <c r="E39" s="30" t="e">
        <f t="shared" ca="1" si="8"/>
        <v>#NAME?</v>
      </c>
      <c r="F39" s="54"/>
      <c r="G39" s="6"/>
      <c r="H39" s="22"/>
      <c r="I39" s="13"/>
    </row>
    <row r="40" spans="1:9" x14ac:dyDescent="0.2">
      <c r="A40" s="7"/>
      <c r="B40" s="8"/>
      <c r="C40" s="8"/>
      <c r="D40" s="9"/>
      <c r="E40" s="10"/>
      <c r="F40" s="11" t="s">
        <v>12</v>
      </c>
      <c r="G40" s="12" t="s">
        <v>2</v>
      </c>
      <c r="H40" s="24" t="s">
        <v>2</v>
      </c>
      <c r="I40" s="13"/>
    </row>
    <row r="41" spans="1:9" x14ac:dyDescent="0.2">
      <c r="A41" s="13" t="s">
        <v>3</v>
      </c>
      <c r="B41" s="14"/>
      <c r="C41" s="14"/>
      <c r="D41" s="15"/>
      <c r="E41" s="16"/>
      <c r="F41" s="17" t="s">
        <v>13</v>
      </c>
      <c r="G41" s="51" t="e">
        <f ca="1">pikasTripKm()</f>
        <v>#NAME?</v>
      </c>
      <c r="H41" s="52" t="e">
        <f ca="1">pikasTripKm()</f>
        <v>#NAME?</v>
      </c>
      <c r="I41" s="13"/>
    </row>
    <row r="42" spans="1:9" x14ac:dyDescent="0.2">
      <c r="A42" s="13" t="s">
        <v>4</v>
      </c>
      <c r="B42" s="14"/>
      <c r="C42" s="14"/>
      <c r="D42" s="15"/>
      <c r="E42" s="16"/>
      <c r="F42" s="17" t="s">
        <v>14</v>
      </c>
      <c r="G42" s="34" t="e">
        <f ca="1">pikasTripDuration()/(24*60)</f>
        <v>#NAME?</v>
      </c>
      <c r="H42" s="35" t="e">
        <f ca="1">pikasTripDuration()/(24*60)</f>
        <v>#NAME?</v>
      </c>
      <c r="I42" s="13"/>
    </row>
    <row r="43" spans="1:9" x14ac:dyDescent="0.2">
      <c r="A43" s="13"/>
      <c r="B43" s="14"/>
      <c r="C43" s="14"/>
      <c r="D43" s="15"/>
      <c r="E43" s="16"/>
      <c r="F43" s="17" t="s">
        <v>15</v>
      </c>
      <c r="G43" s="18"/>
      <c r="H43" s="25"/>
      <c r="I43" s="13"/>
    </row>
    <row r="44" spans="1:9" x14ac:dyDescent="0.2">
      <c r="A44" s="13"/>
      <c r="B44" s="14"/>
      <c r="C44" s="14"/>
      <c r="D44" s="15"/>
      <c r="E44" s="16"/>
      <c r="F44" s="17" t="s">
        <v>18</v>
      </c>
      <c r="G44" s="18">
        <v>1</v>
      </c>
      <c r="H44" s="25">
        <v>1</v>
      </c>
      <c r="I44" s="13"/>
    </row>
    <row r="45" spans="1:9" x14ac:dyDescent="0.2">
      <c r="A45" s="13"/>
      <c r="B45" s="14"/>
      <c r="C45" s="14"/>
      <c r="D45" s="15"/>
      <c r="E45" s="321" t="s">
        <v>16</v>
      </c>
      <c r="F45" s="322"/>
      <c r="G45" s="32" t="e">
        <f ca="1">G41/(24*IF(G42&gt;0,G42,1))</f>
        <v>#NAME?</v>
      </c>
      <c r="H45" s="33" t="e">
        <f ca="1">H41/(24*IF(H42&gt;0,H42,1))</f>
        <v>#NAME?</v>
      </c>
      <c r="I45" s="13"/>
    </row>
    <row r="46" spans="1:9" ht="13.5" thickBot="1" x14ac:dyDescent="0.25">
      <c r="A46" s="47"/>
      <c r="B46" s="48"/>
      <c r="C46" s="48"/>
      <c r="D46" s="49"/>
      <c r="E46" s="19"/>
      <c r="F46" s="46" t="s">
        <v>17</v>
      </c>
      <c r="G46" s="20"/>
      <c r="H46" s="26"/>
      <c r="I46" s="13"/>
    </row>
  </sheetData>
  <mergeCells count="14">
    <mergeCell ref="E28:E29"/>
    <mergeCell ref="F28:F29"/>
    <mergeCell ref="E5:E6"/>
    <mergeCell ref="F5:F6"/>
    <mergeCell ref="E45:F45"/>
    <mergeCell ref="E22:F22"/>
    <mergeCell ref="A5:A6"/>
    <mergeCell ref="B5:B6"/>
    <mergeCell ref="C5:C6"/>
    <mergeCell ref="D5:D6"/>
    <mergeCell ref="A28:A29"/>
    <mergeCell ref="B28:B29"/>
    <mergeCell ref="C28:C29"/>
    <mergeCell ref="D28:D29"/>
  </mergeCells>
  <phoneticPr fontId="0" type="noConversion"/>
  <pageMargins left="0.74803149606299213" right="0.55118110236220474" top="0.39370078740157483" bottom="0.39370078740157483" header="0" footer="0"/>
  <pageSetup fitToWidth="99" fitToHeight="2" pageOrder="overThenDown" orientation="landscape" horizontalDpi="4294967293" r:id="rId1"/>
  <headerFooter alignWithMargins="0">
    <oddHeader xml:space="preserve">&amp;L&amp;"Arial,Bold Italic"&amp;12SIA "RĪGAS SATIKSME"&amp;"Arial,Regular"&amp;8
Kleistu iela 28, Rīga, LV-1067 Reģ.Nr,40003619950
Tālr.(371)7065400,fakss(371)7065402 &amp;C&amp;"Arial,Bold"&amp;16
Autobusu kustības saraksts </oddHeader>
  </headerFooter>
  <rowBreaks count="1" manualBreakCount="1">
    <brk id="2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A1:M40"/>
  <sheetViews>
    <sheetView zoomScaleNormal="100" workbookViewId="0">
      <selection activeCell="D23" sqref="D23"/>
    </sheetView>
  </sheetViews>
  <sheetFormatPr defaultRowHeight="12.75" x14ac:dyDescent="0.2"/>
  <cols>
    <col min="1" max="1" width="3.42578125" customWidth="1"/>
    <col min="2" max="2" width="14.28515625" customWidth="1"/>
    <col min="3" max="4" width="13.140625" customWidth="1"/>
    <col min="5" max="5" width="11.7109375" customWidth="1"/>
    <col min="6" max="6" width="13.140625" customWidth="1"/>
    <col min="7" max="15" width="6.5703125" customWidth="1"/>
  </cols>
  <sheetData>
    <row r="1" spans="1:13" s="14" customFormat="1" ht="31.5" customHeight="1" x14ac:dyDescent="0.25">
      <c r="C1" s="39"/>
      <c r="E1" s="40"/>
      <c r="F1" s="40"/>
      <c r="G1" s="41"/>
      <c r="H1" s="40"/>
      <c r="I1" s="40"/>
      <c r="M1" s="42"/>
    </row>
    <row r="2" spans="1:13" s="14" customFormat="1" ht="16.5" customHeight="1" x14ac:dyDescent="0.3">
      <c r="C2" s="43"/>
      <c r="D2" s="43"/>
      <c r="E2" s="29" t="s">
        <v>20</v>
      </c>
      <c r="F2" s="50" t="e">
        <f ca="1">"Nr." &amp; pikasRoute()</f>
        <v>#NAME?</v>
      </c>
      <c r="G2" s="44"/>
      <c r="H2" s="37"/>
      <c r="L2" s="45"/>
    </row>
    <row r="3" spans="1:13" s="14" customFormat="1" ht="16.5" customHeight="1" x14ac:dyDescent="0.25">
      <c r="D3" s="31"/>
      <c r="G3" s="31"/>
      <c r="H3" s="31"/>
      <c r="I3" s="31"/>
      <c r="J3" s="31"/>
      <c r="K3" s="31"/>
      <c r="L3" s="31"/>
    </row>
    <row r="4" spans="1:13" ht="12.75" customHeight="1" thickBot="1" x14ac:dyDescent="0.25">
      <c r="D4" s="14"/>
      <c r="E4" s="14"/>
      <c r="G4" s="14"/>
      <c r="H4" s="14"/>
      <c r="I4" s="14"/>
      <c r="J4" s="38"/>
      <c r="K4" s="1"/>
      <c r="L4" s="1"/>
    </row>
    <row r="5" spans="1:13" ht="48" customHeight="1" x14ac:dyDescent="0.2">
      <c r="A5" s="317" t="s">
        <v>0</v>
      </c>
      <c r="B5" s="319" t="s">
        <v>21</v>
      </c>
      <c r="C5" s="319" t="s">
        <v>22</v>
      </c>
      <c r="D5" s="319" t="s">
        <v>23</v>
      </c>
      <c r="E5" s="319" t="s">
        <v>24</v>
      </c>
      <c r="F5" s="319" t="s">
        <v>25</v>
      </c>
      <c r="G5" s="2" t="s">
        <v>26</v>
      </c>
      <c r="H5" s="23" t="s">
        <v>27</v>
      </c>
      <c r="I5" s="13"/>
    </row>
    <row r="6" spans="1:13" ht="13.5" thickBot="1" x14ac:dyDescent="0.25">
      <c r="A6" s="318"/>
      <c r="B6" s="320"/>
      <c r="C6" s="320"/>
      <c r="D6" s="320"/>
      <c r="E6" s="320"/>
      <c r="F6" s="320"/>
      <c r="G6" s="27" t="s">
        <v>1</v>
      </c>
      <c r="H6" s="28">
        <f>G6+2</f>
        <v>3</v>
      </c>
      <c r="I6" s="13"/>
    </row>
    <row r="7" spans="1:13" x14ac:dyDescent="0.2">
      <c r="A7" s="3">
        <v>1</v>
      </c>
      <c r="B7" s="4" t="e">
        <f t="shared" ref="B7:B16" ca="1" si="0">pikasStopName()</f>
        <v>#NAME?</v>
      </c>
      <c r="C7" s="36" t="e">
        <f t="shared" ref="C7:C16" ca="1" si="1">pikasStopKm()</f>
        <v>#NAME?</v>
      </c>
      <c r="D7" s="36" t="e">
        <f t="shared" ref="D7:D16" ca="1" si="2">OFFSET(C7,1,0)-C7</f>
        <v>#NAME?</v>
      </c>
      <c r="E7" s="30" t="e">
        <f t="shared" ref="E7:E16" ca="1" si="3">pikasStopNum()</f>
        <v>#NAME?</v>
      </c>
      <c r="F7" s="53"/>
      <c r="G7" s="5"/>
      <c r="H7" s="21"/>
      <c r="I7" s="13"/>
    </row>
    <row r="8" spans="1:13" x14ac:dyDescent="0.2">
      <c r="A8" s="3" t="e">
        <f t="shared" ref="A8:A16" ca="1" si="4">IF(B8&lt;&gt;"",OFFSET(A8,-1,0)+1,"")</f>
        <v>#NAME?</v>
      </c>
      <c r="B8" s="4" t="e">
        <f t="shared" ca="1" si="0"/>
        <v>#NAME?</v>
      </c>
      <c r="C8" s="36" t="e">
        <f t="shared" ca="1" si="1"/>
        <v>#NAME?</v>
      </c>
      <c r="D8" s="36" t="e">
        <f t="shared" ca="1" si="2"/>
        <v>#NAME?</v>
      </c>
      <c r="E8" s="30" t="e">
        <f t="shared" ca="1" si="3"/>
        <v>#NAME?</v>
      </c>
      <c r="F8" s="53"/>
      <c r="G8" s="5"/>
      <c r="H8" s="21"/>
      <c r="I8" s="13"/>
    </row>
    <row r="9" spans="1:13" x14ac:dyDescent="0.2">
      <c r="A9" s="3" t="e">
        <f t="shared" ca="1" si="4"/>
        <v>#NAME?</v>
      </c>
      <c r="B9" s="4" t="e">
        <f t="shared" ca="1" si="0"/>
        <v>#NAME?</v>
      </c>
      <c r="C9" s="36" t="e">
        <f t="shared" ca="1" si="1"/>
        <v>#NAME?</v>
      </c>
      <c r="D9" s="36" t="e">
        <f t="shared" ca="1" si="2"/>
        <v>#NAME?</v>
      </c>
      <c r="E9" s="30" t="e">
        <f t="shared" ca="1" si="3"/>
        <v>#NAME?</v>
      </c>
      <c r="F9" s="53"/>
      <c r="G9" s="5"/>
      <c r="H9" s="21"/>
      <c r="I9" s="13"/>
    </row>
    <row r="10" spans="1:13" x14ac:dyDescent="0.2">
      <c r="A10" s="3" t="e">
        <f t="shared" ca="1" si="4"/>
        <v>#NAME?</v>
      </c>
      <c r="B10" s="4" t="e">
        <f t="shared" ca="1" si="0"/>
        <v>#NAME?</v>
      </c>
      <c r="C10" s="36" t="e">
        <f t="shared" ca="1" si="1"/>
        <v>#NAME?</v>
      </c>
      <c r="D10" s="36" t="e">
        <f t="shared" ca="1" si="2"/>
        <v>#NAME?</v>
      </c>
      <c r="E10" s="30" t="e">
        <f t="shared" ca="1" si="3"/>
        <v>#NAME?</v>
      </c>
      <c r="F10" s="53"/>
      <c r="G10" s="5"/>
      <c r="H10" s="21"/>
      <c r="I10" s="13"/>
    </row>
    <row r="11" spans="1:13" x14ac:dyDescent="0.2">
      <c r="A11" s="3" t="e">
        <f t="shared" ca="1" si="4"/>
        <v>#NAME?</v>
      </c>
      <c r="B11" s="4" t="e">
        <f t="shared" ca="1" si="0"/>
        <v>#NAME?</v>
      </c>
      <c r="C11" s="36" t="e">
        <f t="shared" ca="1" si="1"/>
        <v>#NAME?</v>
      </c>
      <c r="D11" s="36" t="e">
        <f t="shared" ca="1" si="2"/>
        <v>#NAME?</v>
      </c>
      <c r="E11" s="30" t="e">
        <f t="shared" ca="1" si="3"/>
        <v>#NAME?</v>
      </c>
      <c r="F11" s="53"/>
      <c r="G11" s="5"/>
      <c r="H11" s="21"/>
      <c r="I11" s="13"/>
    </row>
    <row r="12" spans="1:13" x14ac:dyDescent="0.2">
      <c r="A12" s="3" t="e">
        <f t="shared" ca="1" si="4"/>
        <v>#NAME?</v>
      </c>
      <c r="B12" s="4" t="e">
        <f t="shared" ca="1" si="0"/>
        <v>#NAME?</v>
      </c>
      <c r="C12" s="36" t="e">
        <f t="shared" ca="1" si="1"/>
        <v>#NAME?</v>
      </c>
      <c r="D12" s="36" t="e">
        <f t="shared" ca="1" si="2"/>
        <v>#NAME?</v>
      </c>
      <c r="E12" s="30" t="e">
        <f t="shared" ca="1" si="3"/>
        <v>#NAME?</v>
      </c>
      <c r="F12" s="53"/>
      <c r="G12" s="5"/>
      <c r="H12" s="21"/>
      <c r="I12" s="13"/>
    </row>
    <row r="13" spans="1:13" x14ac:dyDescent="0.2">
      <c r="A13" s="3" t="e">
        <f t="shared" ca="1" si="4"/>
        <v>#NAME?</v>
      </c>
      <c r="B13" s="4" t="e">
        <f t="shared" ca="1" si="0"/>
        <v>#NAME?</v>
      </c>
      <c r="C13" s="36" t="e">
        <f t="shared" ca="1" si="1"/>
        <v>#NAME?</v>
      </c>
      <c r="D13" s="36" t="e">
        <f t="shared" ca="1" si="2"/>
        <v>#NAME?</v>
      </c>
      <c r="E13" s="30" t="e">
        <f t="shared" ca="1" si="3"/>
        <v>#NAME?</v>
      </c>
      <c r="F13" s="53"/>
      <c r="G13" s="5"/>
      <c r="H13" s="21"/>
      <c r="I13" s="13"/>
    </row>
    <row r="14" spans="1:13" x14ac:dyDescent="0.2">
      <c r="A14" s="3" t="e">
        <f t="shared" ca="1" si="4"/>
        <v>#NAME?</v>
      </c>
      <c r="B14" s="4" t="e">
        <f t="shared" ca="1" si="0"/>
        <v>#NAME?</v>
      </c>
      <c r="C14" s="36" t="e">
        <f t="shared" ca="1" si="1"/>
        <v>#NAME?</v>
      </c>
      <c r="D14" s="36" t="e">
        <f t="shared" ca="1" si="2"/>
        <v>#NAME?</v>
      </c>
      <c r="E14" s="30" t="e">
        <f t="shared" ca="1" si="3"/>
        <v>#NAME?</v>
      </c>
      <c r="F14" s="53"/>
      <c r="G14" s="5"/>
      <c r="H14" s="21"/>
      <c r="I14" s="13"/>
    </row>
    <row r="15" spans="1:13" x14ac:dyDescent="0.2">
      <c r="A15" s="3" t="e">
        <f t="shared" ca="1" si="4"/>
        <v>#NAME?</v>
      </c>
      <c r="B15" s="4" t="e">
        <f t="shared" ca="1" si="0"/>
        <v>#NAME?</v>
      </c>
      <c r="C15" s="36" t="e">
        <f t="shared" ca="1" si="1"/>
        <v>#NAME?</v>
      </c>
      <c r="D15" s="36" t="e">
        <f t="shared" ca="1" si="2"/>
        <v>#NAME?</v>
      </c>
      <c r="E15" s="30" t="e">
        <f t="shared" ca="1" si="3"/>
        <v>#NAME?</v>
      </c>
      <c r="F15" s="53"/>
      <c r="G15" s="5"/>
      <c r="H15" s="21"/>
      <c r="I15" s="13"/>
    </row>
    <row r="16" spans="1:13" ht="13.5" thickBot="1" x14ac:dyDescent="0.25">
      <c r="A16" s="3" t="e">
        <f t="shared" ca="1" si="4"/>
        <v>#NAME?</v>
      </c>
      <c r="B16" s="4" t="e">
        <f t="shared" ca="1" si="0"/>
        <v>#NAME?</v>
      </c>
      <c r="C16" s="36" t="e">
        <f t="shared" ca="1" si="1"/>
        <v>#NAME?</v>
      </c>
      <c r="D16" s="36" t="e">
        <f t="shared" ca="1" si="2"/>
        <v>#NAME?</v>
      </c>
      <c r="E16" s="30" t="e">
        <f t="shared" ca="1" si="3"/>
        <v>#NAME?</v>
      </c>
      <c r="F16" s="54"/>
      <c r="G16" s="6"/>
      <c r="H16" s="22"/>
      <c r="I16" s="13"/>
    </row>
    <row r="17" spans="1:13" x14ac:dyDescent="0.2">
      <c r="A17" s="7"/>
      <c r="B17" s="8"/>
      <c r="C17" s="8"/>
      <c r="D17" s="9"/>
      <c r="E17" s="10"/>
      <c r="F17" s="11" t="s">
        <v>28</v>
      </c>
      <c r="G17" s="12" t="s">
        <v>2</v>
      </c>
      <c r="H17" s="24" t="s">
        <v>2</v>
      </c>
      <c r="I17" s="13"/>
    </row>
    <row r="18" spans="1:13" x14ac:dyDescent="0.2">
      <c r="A18" s="13"/>
      <c r="B18" s="14"/>
      <c r="C18" s="14"/>
      <c r="D18" s="15"/>
      <c r="E18" s="16"/>
      <c r="F18" s="17" t="s">
        <v>31</v>
      </c>
      <c r="G18" s="51" t="e">
        <f ca="1">pikasTripKm()</f>
        <v>#NAME?</v>
      </c>
      <c r="H18" s="52" t="e">
        <f ca="1">pikasTripKm()</f>
        <v>#NAME?</v>
      </c>
      <c r="I18" s="13"/>
    </row>
    <row r="19" spans="1:13" x14ac:dyDescent="0.2">
      <c r="A19" s="13"/>
      <c r="B19" s="14"/>
      <c r="C19" s="14"/>
      <c r="D19" s="15"/>
      <c r="E19" s="16"/>
      <c r="F19" s="17" t="s">
        <v>30</v>
      </c>
      <c r="G19" s="34" t="e">
        <f ca="1">pikasTripDuration()/(24*60)</f>
        <v>#NAME?</v>
      </c>
      <c r="H19" s="35" t="e">
        <f ca="1">pikasTripDuration()/(24*60)</f>
        <v>#NAME?</v>
      </c>
      <c r="I19" s="13"/>
    </row>
    <row r="20" spans="1:13" ht="13.5" thickBot="1" x14ac:dyDescent="0.25">
      <c r="A20" s="47"/>
      <c r="B20" s="48"/>
      <c r="C20" s="48"/>
      <c r="D20" s="49"/>
      <c r="E20" s="323" t="s">
        <v>29</v>
      </c>
      <c r="F20" s="324"/>
      <c r="G20" s="55" t="e">
        <f ca="1">G18/(24*IF(G19&gt;0,G19,1))</f>
        <v>#NAME?</v>
      </c>
      <c r="H20" s="56" t="e">
        <f ca="1">H18/(24*IF(H19&gt;0,H19,1))</f>
        <v>#NAME?</v>
      </c>
      <c r="I20" s="13"/>
    </row>
    <row r="21" spans="1:13" s="14" customFormat="1" ht="31.5" customHeight="1" x14ac:dyDescent="0.25">
      <c r="C21" s="39"/>
      <c r="E21" s="40"/>
      <c r="F21" s="40"/>
      <c r="G21" s="41"/>
      <c r="H21" s="40"/>
      <c r="I21" s="40"/>
      <c r="M21" s="42"/>
    </row>
    <row r="22" spans="1:13" s="14" customFormat="1" ht="16.5" customHeight="1" x14ac:dyDescent="0.3">
      <c r="C22" s="43"/>
      <c r="D22" s="43"/>
      <c r="E22" s="29" t="s">
        <v>20</v>
      </c>
      <c r="F22" s="50" t="e">
        <f ca="1">F2</f>
        <v>#NAME?</v>
      </c>
      <c r="G22" s="44"/>
      <c r="H22" s="37"/>
      <c r="L22" s="45"/>
    </row>
    <row r="23" spans="1:13" s="14" customFormat="1" ht="16.5" customHeight="1" x14ac:dyDescent="0.25">
      <c r="D23" s="31"/>
      <c r="G23" s="31"/>
      <c r="H23" s="31"/>
      <c r="I23" s="31"/>
      <c r="J23" s="31"/>
      <c r="K23" s="31"/>
      <c r="L23" s="31"/>
    </row>
    <row r="24" spans="1:13" ht="12.75" customHeight="1" thickBot="1" x14ac:dyDescent="0.25">
      <c r="D24" s="14"/>
      <c r="E24" s="14"/>
      <c r="G24" s="14"/>
      <c r="H24" s="14"/>
      <c r="I24" s="14"/>
      <c r="J24" s="38"/>
      <c r="K24" s="1"/>
      <c r="L24" s="1"/>
    </row>
    <row r="25" spans="1:13" ht="48" customHeight="1" x14ac:dyDescent="0.2">
      <c r="A25" s="327" t="s">
        <v>0</v>
      </c>
      <c r="B25" s="325" t="s">
        <v>21</v>
      </c>
      <c r="C25" s="325" t="s">
        <v>22</v>
      </c>
      <c r="D25" s="325" t="s">
        <v>23</v>
      </c>
      <c r="E25" s="325" t="s">
        <v>24</v>
      </c>
      <c r="F25" s="325" t="s">
        <v>25</v>
      </c>
      <c r="G25" s="2" t="s">
        <v>26</v>
      </c>
      <c r="H25" s="23" t="s">
        <v>27</v>
      </c>
      <c r="I25" s="13"/>
    </row>
    <row r="26" spans="1:13" ht="13.5" thickBot="1" x14ac:dyDescent="0.25">
      <c r="A26" s="328"/>
      <c r="B26" s="326"/>
      <c r="C26" s="326"/>
      <c r="D26" s="326"/>
      <c r="E26" s="326"/>
      <c r="F26" s="326"/>
      <c r="G26" s="27">
        <v>2</v>
      </c>
      <c r="H26" s="28">
        <f>G26+2</f>
        <v>4</v>
      </c>
      <c r="I26" s="13"/>
    </row>
    <row r="27" spans="1:13" x14ac:dyDescent="0.2">
      <c r="A27" s="3">
        <v>1</v>
      </c>
      <c r="B27" s="4" t="e">
        <f t="shared" ref="B27:B36" ca="1" si="5">pikasStopName()</f>
        <v>#NAME?</v>
      </c>
      <c r="C27" s="36" t="e">
        <f t="shared" ref="C27:C36" ca="1" si="6">pikasStopKm()</f>
        <v>#NAME?</v>
      </c>
      <c r="D27" s="36" t="e">
        <f t="shared" ref="D27:D36" ca="1" si="7">OFFSET(C27,1,0)-C27</f>
        <v>#NAME?</v>
      </c>
      <c r="E27" s="30" t="e">
        <f t="shared" ref="E27:E36" ca="1" si="8">pikasStopNum()</f>
        <v>#NAME?</v>
      </c>
      <c r="F27" s="53"/>
      <c r="G27" s="5"/>
      <c r="H27" s="21"/>
      <c r="I27" s="13"/>
    </row>
    <row r="28" spans="1:13" x14ac:dyDescent="0.2">
      <c r="A28" s="3" t="e">
        <f t="shared" ref="A28:A36" ca="1" si="9">IF(B28&lt;&gt;"",OFFSET(A28,-1,0)+1,"")</f>
        <v>#NAME?</v>
      </c>
      <c r="B28" s="4" t="e">
        <f t="shared" ca="1" si="5"/>
        <v>#NAME?</v>
      </c>
      <c r="C28" s="36" t="e">
        <f t="shared" ca="1" si="6"/>
        <v>#NAME?</v>
      </c>
      <c r="D28" s="36" t="e">
        <f t="shared" ca="1" si="7"/>
        <v>#NAME?</v>
      </c>
      <c r="E28" s="30" t="e">
        <f t="shared" ca="1" si="8"/>
        <v>#NAME?</v>
      </c>
      <c r="F28" s="53"/>
      <c r="G28" s="5"/>
      <c r="H28" s="21"/>
      <c r="I28" s="13"/>
    </row>
    <row r="29" spans="1:13" x14ac:dyDescent="0.2">
      <c r="A29" s="3" t="e">
        <f t="shared" ca="1" si="9"/>
        <v>#NAME?</v>
      </c>
      <c r="B29" s="4" t="e">
        <f t="shared" ca="1" si="5"/>
        <v>#NAME?</v>
      </c>
      <c r="C29" s="36" t="e">
        <f t="shared" ca="1" si="6"/>
        <v>#NAME?</v>
      </c>
      <c r="D29" s="36" t="e">
        <f t="shared" ca="1" si="7"/>
        <v>#NAME?</v>
      </c>
      <c r="E29" s="30" t="e">
        <f t="shared" ca="1" si="8"/>
        <v>#NAME?</v>
      </c>
      <c r="F29" s="53"/>
      <c r="G29" s="5"/>
      <c r="H29" s="21"/>
      <c r="I29" s="13"/>
    </row>
    <row r="30" spans="1:13" x14ac:dyDescent="0.2">
      <c r="A30" s="3" t="e">
        <f t="shared" ca="1" si="9"/>
        <v>#NAME?</v>
      </c>
      <c r="B30" s="4" t="e">
        <f t="shared" ca="1" si="5"/>
        <v>#NAME?</v>
      </c>
      <c r="C30" s="36" t="e">
        <f t="shared" ca="1" si="6"/>
        <v>#NAME?</v>
      </c>
      <c r="D30" s="36" t="e">
        <f t="shared" ca="1" si="7"/>
        <v>#NAME?</v>
      </c>
      <c r="E30" s="30" t="e">
        <f t="shared" ca="1" si="8"/>
        <v>#NAME?</v>
      </c>
      <c r="F30" s="53"/>
      <c r="G30" s="5"/>
      <c r="H30" s="21"/>
      <c r="I30" s="13"/>
    </row>
    <row r="31" spans="1:13" x14ac:dyDescent="0.2">
      <c r="A31" s="3" t="e">
        <f t="shared" ca="1" si="9"/>
        <v>#NAME?</v>
      </c>
      <c r="B31" s="4" t="e">
        <f t="shared" ca="1" si="5"/>
        <v>#NAME?</v>
      </c>
      <c r="C31" s="36" t="e">
        <f t="shared" ca="1" si="6"/>
        <v>#NAME?</v>
      </c>
      <c r="D31" s="36" t="e">
        <f t="shared" ca="1" si="7"/>
        <v>#NAME?</v>
      </c>
      <c r="E31" s="30" t="e">
        <f t="shared" ca="1" si="8"/>
        <v>#NAME?</v>
      </c>
      <c r="F31" s="53"/>
      <c r="G31" s="5"/>
      <c r="H31" s="21"/>
      <c r="I31" s="13"/>
    </row>
    <row r="32" spans="1:13" x14ac:dyDescent="0.2">
      <c r="A32" s="3" t="e">
        <f t="shared" ca="1" si="9"/>
        <v>#NAME?</v>
      </c>
      <c r="B32" s="4" t="e">
        <f t="shared" ca="1" si="5"/>
        <v>#NAME?</v>
      </c>
      <c r="C32" s="36" t="e">
        <f t="shared" ca="1" si="6"/>
        <v>#NAME?</v>
      </c>
      <c r="D32" s="36" t="e">
        <f t="shared" ca="1" si="7"/>
        <v>#NAME?</v>
      </c>
      <c r="E32" s="30" t="e">
        <f t="shared" ca="1" si="8"/>
        <v>#NAME?</v>
      </c>
      <c r="F32" s="53"/>
      <c r="G32" s="5"/>
      <c r="H32" s="21"/>
      <c r="I32" s="13"/>
    </row>
    <row r="33" spans="1:9" x14ac:dyDescent="0.2">
      <c r="A33" s="3" t="e">
        <f t="shared" ca="1" si="9"/>
        <v>#NAME?</v>
      </c>
      <c r="B33" s="4" t="e">
        <f t="shared" ca="1" si="5"/>
        <v>#NAME?</v>
      </c>
      <c r="C33" s="36" t="e">
        <f t="shared" ca="1" si="6"/>
        <v>#NAME?</v>
      </c>
      <c r="D33" s="36" t="e">
        <f t="shared" ca="1" si="7"/>
        <v>#NAME?</v>
      </c>
      <c r="E33" s="30" t="e">
        <f t="shared" ca="1" si="8"/>
        <v>#NAME?</v>
      </c>
      <c r="F33" s="53"/>
      <c r="G33" s="5"/>
      <c r="H33" s="21"/>
      <c r="I33" s="13"/>
    </row>
    <row r="34" spans="1:9" x14ac:dyDescent="0.2">
      <c r="A34" s="3" t="e">
        <f t="shared" ca="1" si="9"/>
        <v>#NAME?</v>
      </c>
      <c r="B34" s="4" t="e">
        <f t="shared" ca="1" si="5"/>
        <v>#NAME?</v>
      </c>
      <c r="C34" s="36" t="e">
        <f t="shared" ca="1" si="6"/>
        <v>#NAME?</v>
      </c>
      <c r="D34" s="36" t="e">
        <f t="shared" ca="1" si="7"/>
        <v>#NAME?</v>
      </c>
      <c r="E34" s="30" t="e">
        <f t="shared" ca="1" si="8"/>
        <v>#NAME?</v>
      </c>
      <c r="F34" s="53"/>
      <c r="G34" s="5"/>
      <c r="H34" s="21"/>
      <c r="I34" s="13"/>
    </row>
    <row r="35" spans="1:9" x14ac:dyDescent="0.2">
      <c r="A35" s="3" t="e">
        <f t="shared" ca="1" si="9"/>
        <v>#NAME?</v>
      </c>
      <c r="B35" s="4" t="e">
        <f t="shared" ca="1" si="5"/>
        <v>#NAME?</v>
      </c>
      <c r="C35" s="36" t="e">
        <f t="shared" ca="1" si="6"/>
        <v>#NAME?</v>
      </c>
      <c r="D35" s="36" t="e">
        <f t="shared" ca="1" si="7"/>
        <v>#NAME?</v>
      </c>
      <c r="E35" s="30" t="e">
        <f t="shared" ca="1" si="8"/>
        <v>#NAME?</v>
      </c>
      <c r="F35" s="53"/>
      <c r="G35" s="5"/>
      <c r="H35" s="21"/>
      <c r="I35" s="13"/>
    </row>
    <row r="36" spans="1:9" ht="13.5" thickBot="1" x14ac:dyDescent="0.25">
      <c r="A36" s="3" t="e">
        <f t="shared" ca="1" si="9"/>
        <v>#NAME?</v>
      </c>
      <c r="B36" s="4" t="e">
        <f t="shared" ca="1" si="5"/>
        <v>#NAME?</v>
      </c>
      <c r="C36" s="36" t="e">
        <f t="shared" ca="1" si="6"/>
        <v>#NAME?</v>
      </c>
      <c r="D36" s="36" t="e">
        <f t="shared" ca="1" si="7"/>
        <v>#NAME?</v>
      </c>
      <c r="E36" s="30" t="e">
        <f t="shared" ca="1" si="8"/>
        <v>#NAME?</v>
      </c>
      <c r="F36" s="54"/>
      <c r="G36" s="6"/>
      <c r="H36" s="22"/>
      <c r="I36" s="13"/>
    </row>
    <row r="37" spans="1:9" x14ac:dyDescent="0.2">
      <c r="A37" s="7"/>
      <c r="B37" s="8"/>
      <c r="C37" s="8"/>
      <c r="D37" s="9"/>
      <c r="E37" s="10"/>
      <c r="F37" s="11" t="s">
        <v>28</v>
      </c>
      <c r="G37" s="12" t="s">
        <v>2</v>
      </c>
      <c r="H37" s="24" t="s">
        <v>2</v>
      </c>
      <c r="I37" s="13"/>
    </row>
    <row r="38" spans="1:9" x14ac:dyDescent="0.2">
      <c r="A38" s="13"/>
      <c r="B38" s="14"/>
      <c r="C38" s="14"/>
      <c r="D38" s="15"/>
      <c r="E38" s="16"/>
      <c r="F38" s="17" t="s">
        <v>31</v>
      </c>
      <c r="G38" s="51" t="e">
        <f ca="1">pikasTripKm()</f>
        <v>#NAME?</v>
      </c>
      <c r="H38" s="52" t="e">
        <f ca="1">pikasTripKm()</f>
        <v>#NAME?</v>
      </c>
      <c r="I38" s="13"/>
    </row>
    <row r="39" spans="1:9" x14ac:dyDescent="0.2">
      <c r="A39" s="13"/>
      <c r="B39" s="14"/>
      <c r="C39" s="14"/>
      <c r="D39" s="15"/>
      <c r="E39" s="16"/>
      <c r="F39" s="17" t="s">
        <v>30</v>
      </c>
      <c r="G39" s="34" t="e">
        <f ca="1">pikasTripDuration()/(24*60)</f>
        <v>#NAME?</v>
      </c>
      <c r="H39" s="35" t="e">
        <f ca="1">pikasTripDuration()/(24*60)</f>
        <v>#NAME?</v>
      </c>
      <c r="I39" s="13"/>
    </row>
    <row r="40" spans="1:9" ht="13.5" thickBot="1" x14ac:dyDescent="0.25">
      <c r="A40" s="47"/>
      <c r="B40" s="48"/>
      <c r="C40" s="48"/>
      <c r="D40" s="49"/>
      <c r="E40" s="323" t="s">
        <v>29</v>
      </c>
      <c r="F40" s="324"/>
      <c r="G40" s="55" t="e">
        <f ca="1">G38/(24*IF(G39&gt;0,G39,1))</f>
        <v>#NAME?</v>
      </c>
      <c r="H40" s="56" t="e">
        <f ca="1">H38/(24*IF(H39&gt;0,H39,1))</f>
        <v>#NAME?</v>
      </c>
      <c r="I40" s="13"/>
    </row>
  </sheetData>
  <mergeCells count="14">
    <mergeCell ref="A25:A26"/>
    <mergeCell ref="B25:B26"/>
    <mergeCell ref="C25:C26"/>
    <mergeCell ref="D25:D26"/>
    <mergeCell ref="A5:A6"/>
    <mergeCell ref="B5:B6"/>
    <mergeCell ref="C5:C6"/>
    <mergeCell ref="D5:D6"/>
    <mergeCell ref="E40:F40"/>
    <mergeCell ref="E20:F20"/>
    <mergeCell ref="E25:E26"/>
    <mergeCell ref="F25:F26"/>
    <mergeCell ref="E5:E6"/>
    <mergeCell ref="F5:F6"/>
  </mergeCells>
  <phoneticPr fontId="0" type="noConversion"/>
  <pageMargins left="0.74803149606299213" right="0.55118110236220474" top="0.39370078740157483" bottom="0.39370078740157483" header="0" footer="0"/>
  <pageSetup fitToWidth="99" fitToHeight="2" pageOrder="overThenDown" orientation="landscape" horizontalDpi="4294967293" r:id="rId1"/>
  <headerFooter alignWithMargins="0">
    <oddHeader xml:space="preserve">&amp;L&amp;"Arial,Bold Italic"&amp;12SIA "RĪGAS SATIKSME"&amp;"Arial,Regular"&amp;8
Kleistu iela 28, Rīga, LV-1067 Reģ.Nr,40003619950
Tālr.(371)7065400,fakss(371)7065402 &amp;C&amp;"Arial,Bold"&amp;16
Autobusu kustības saraksts </oddHeader>
  </headerFooter>
  <rowBreaks count="1" manualBreakCount="1">
    <brk id="20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15</vt:i4>
      </vt:variant>
    </vt:vector>
  </HeadingPairs>
  <TitlesOfParts>
    <vt:vector size="21" baseType="lpstr">
      <vt:lpstr>VV1</vt:lpstr>
      <vt:lpstr>VV2</vt:lpstr>
      <vt:lpstr>VV3</vt:lpstr>
      <vt:lpstr>Jelgava</vt:lpstr>
      <vt:lpstr>Talava</vt:lpstr>
      <vt:lpstr>Design Ufa RUS</vt:lpstr>
      <vt:lpstr>'Design Ufa RUS'!Prinditiitlid</vt:lpstr>
      <vt:lpstr>Jelgava!Prinditiitlid</vt:lpstr>
      <vt:lpstr>Talava!Prinditiitlid</vt:lpstr>
      <vt:lpstr>'Design Ufa RUS'!Table1</vt:lpstr>
      <vt:lpstr>Jelgava!Table1</vt:lpstr>
      <vt:lpstr>Table1</vt:lpstr>
      <vt:lpstr>'Design Ufa RUS'!Table2</vt:lpstr>
      <vt:lpstr>Jelgava!Table2</vt:lpstr>
      <vt:lpstr>Table2</vt:lpstr>
      <vt:lpstr>'Design Ufa RUS'!TimeTable1</vt:lpstr>
      <vt:lpstr>Jelgava!TimeTable1</vt:lpstr>
      <vt:lpstr>TimeTable1</vt:lpstr>
      <vt:lpstr>'Design Ufa RUS'!TimeTable2</vt:lpstr>
      <vt:lpstr>Jelgava!TimeTable2</vt:lpstr>
      <vt:lpstr>TimeTable2</vt:lpstr>
    </vt:vector>
  </TitlesOfParts>
  <Manager>Romas Mickus</Manager>
  <Company>UAB Merakas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01b-Schedule for line, version 1.3.0724</dc:title>
  <dc:subject>Pikas reports</dc:subject>
  <dc:creator>Evaldas Jadenkus</dc:creator>
  <cp:lastModifiedBy>Karina Troshkina</cp:lastModifiedBy>
  <cp:lastPrinted>2019-07-16T13:19:31Z</cp:lastPrinted>
  <dcterms:created xsi:type="dcterms:W3CDTF">2003-02-27T16:16:01Z</dcterms:created>
  <dcterms:modified xsi:type="dcterms:W3CDTF">2020-06-30T10:47:40Z</dcterms:modified>
</cp:coreProperties>
</file>